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codeName="EstaPasta_de_trabalho" autoCompressPictures="0"/>
  <bookViews>
    <workbookView xWindow="0" yWindow="0" windowWidth="16455" windowHeight="10920"/>
  </bookViews>
  <sheets>
    <sheet name="Analysis 1" sheetId="1" r:id="rId1"/>
  </sheets>
  <definedNames>
    <definedName name="aa" localSheetId="0">'Analysis 1'!$H$35</definedName>
    <definedName name="_xlnm.Print_Area" localSheetId="0">'Analysis 1'!$A$1:$T$61</definedName>
    <definedName name="bb" localSheetId="0">'Analysis 1'!$I$35</definedName>
    <definedName name="cc" localSheetId="0">'Analysis 1'!#REF!</definedName>
    <definedName name="cgall" localSheetId="0">'Analysis 1'!$I$19</definedName>
    <definedName name="cgfollow" localSheetId="0">'Analysis 1'!$I$25</definedName>
    <definedName name="ci" localSheetId="0">'Analysis 1'!$G$48</definedName>
    <definedName name="cmean" localSheetId="0">'Analysis 1'!$I$40</definedName>
    <definedName name="csdev" localSheetId="0">'Analysis 1'!$I$41</definedName>
    <definedName name="cse" localSheetId="0">'Analysis 1'!$I$42</definedName>
    <definedName name="dd" localSheetId="0">'Analysis 1'!#REF!</definedName>
    <definedName name="egall" localSheetId="0">'Analysis 1'!$H$19</definedName>
    <definedName name="egfollow" localSheetId="0">'Analysis 1'!$H$25</definedName>
    <definedName name="emean" localSheetId="0">'Analysis 1'!$H$40</definedName>
    <definedName name="esdev" localSheetId="0">'Analysis 1'!$H$41</definedName>
    <definedName name="ese" localSheetId="0">'Analysis 1'!$H$42</definedName>
    <definedName name="ittcgo" localSheetId="0">'Analysis 1'!$J$53</definedName>
    <definedName name="ittego" localSheetId="0">'Analysis 1'!$G$53</definedName>
    <definedName name="mcg" localSheetId="0">'Analysis 1'!$J$59</definedName>
    <definedName name="md" localSheetId="0">'Analysis 1'!$P$59</definedName>
    <definedName name="meg" localSheetId="0">'Analysis 1'!$G$59</definedName>
    <definedName name="otcgo" localSheetId="0">'Analysis 1'!$J$56</definedName>
    <definedName name="otego" localSheetId="0">'Analysis 1'!$G$56</definedName>
    <definedName name="per" localSheetId="0">'Analysis 1'!$H$46</definedName>
    <definedName name="rm" localSheetId="0">'Analysis 1'!$M$59</definedName>
    <definedName name="zscore" localSheetId="0">'Analysis 1'!$P$48</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G53" i="1" l="1"/>
  <c r="N54" i="1" s="1"/>
  <c r="L49" i="1"/>
  <c r="F49" i="1"/>
  <c r="D60" i="1"/>
  <c r="D57" i="1"/>
  <c r="D54" i="1"/>
  <c r="J53" i="1"/>
  <c r="I30" i="1"/>
  <c r="H30" i="1"/>
  <c r="P59" i="1"/>
  <c r="Q60" i="1" s="1"/>
  <c r="M59" i="1"/>
  <c r="N60" i="1" s="1"/>
  <c r="J59" i="1"/>
  <c r="G59" i="1"/>
  <c r="G56" i="1"/>
  <c r="S56" i="1" s="1"/>
  <c r="P48" i="1"/>
  <c r="K57" i="1"/>
  <c r="F57" i="1"/>
  <c r="J56" i="1"/>
  <c r="N57" i="1" s="1"/>
  <c r="K60" i="1"/>
  <c r="K54" i="1"/>
  <c r="H54" i="1"/>
  <c r="F54" i="1"/>
  <c r="D49" i="1"/>
  <c r="O60" i="1"/>
  <c r="F60" i="1"/>
  <c r="I60" i="1"/>
  <c r="J60" i="1" s="1"/>
  <c r="L60" i="1"/>
  <c r="I54" i="1"/>
  <c r="I57" i="1"/>
  <c r="H60" i="1"/>
  <c r="H57" i="1"/>
  <c r="O57" i="1" l="1"/>
  <c r="G54" i="1"/>
  <c r="M53" i="1"/>
  <c r="J57" i="1"/>
  <c r="M56" i="1"/>
  <c r="R57" i="1"/>
  <c r="Q57" i="1"/>
  <c r="P60" i="1"/>
  <c r="L57" i="1"/>
  <c r="M57" i="1" s="1"/>
  <c r="T57" i="1"/>
  <c r="S57" i="1" s="1"/>
  <c r="P56" i="1"/>
  <c r="Q54" i="1"/>
  <c r="R54" i="1"/>
  <c r="J54" i="1"/>
  <c r="G57" i="1"/>
  <c r="O54" i="1"/>
  <c r="P54" i="1" s="1"/>
  <c r="L54" i="1"/>
  <c r="M54" i="1" s="1"/>
  <c r="S53" i="1"/>
  <c r="P53" i="1"/>
  <c r="T54" i="1"/>
  <c r="M60" i="1"/>
  <c r="G60" i="1"/>
  <c r="P57" i="1" l="1"/>
  <c r="S54" i="1"/>
</calcChain>
</file>

<file path=xl/comments1.xml><?xml version="1.0" encoding="utf-8"?>
<comments xmlns="http://schemas.openxmlformats.org/spreadsheetml/2006/main">
  <authors>
    <author>QPS Assessoria</author>
    <author>Debra E Warren</author>
  </authors>
  <commentList>
    <comment ref="D4" authorId="0">
      <text>
        <r>
          <rPr>
            <sz val="8"/>
            <color indexed="81"/>
            <rFont val="Tahoma"/>
            <family val="2"/>
          </rPr>
          <t>Insira neste campo o objeto principal do estudo (ex. epidemiologia do câncer)</t>
        </r>
      </text>
    </comment>
    <comment ref="L4" authorId="0">
      <text>
        <r>
          <rPr>
            <sz val="8"/>
            <color indexed="81"/>
            <rFont val="Tahoma"/>
            <family val="2"/>
          </rPr>
          <t xml:space="preserve">Insira neste campo  o problema de pesquisa.
(ex. Qual a prevalência do câncer de colo de útero em mulheres brasileiras no ano de 2015?). </t>
        </r>
      </text>
    </comment>
    <comment ref="G6" authorId="0">
      <text>
        <r>
          <rPr>
            <sz val="8"/>
            <color indexed="81"/>
            <rFont val="Tahoma"/>
            <family val="2"/>
          </rPr>
          <t>Delimite o cenário informando local e data no qual o fenômeno será estudado (ex. Brasil - 2015).</t>
        </r>
      </text>
    </comment>
    <comment ref="G8" authorId="0">
      <text>
        <r>
          <rPr>
            <sz val="8"/>
            <color indexed="81"/>
            <rFont val="Tahoma"/>
            <family val="2"/>
          </rPr>
          <t>Especifique em 'Características da amostra ' os critérios considerados para incluir os sujeitos no estudo (ex. mulheres, brasileiras, câncer colo, 2015)</t>
        </r>
      </text>
    </comment>
    <comment ref="I10" authorId="0">
      <text>
        <r>
          <rPr>
            <sz val="8"/>
            <color indexed="81"/>
            <rFont val="Tahoma"/>
            <family val="2"/>
          </rPr>
          <t>Indique no campo amarelo qual o número total de sujeitos alocados para o estudo?</t>
        </r>
      </text>
    </comment>
    <comment ref="D16" authorId="0">
      <text>
        <r>
          <rPr>
            <sz val="8"/>
            <color indexed="81"/>
            <rFont val="Tahoma"/>
            <family val="2"/>
          </rPr>
          <t>Identifique qual será</t>
        </r>
        <r>
          <rPr>
            <b/>
            <sz val="8"/>
            <color indexed="81"/>
            <rFont val="Tahoma"/>
            <family val="2"/>
          </rPr>
          <t xml:space="preserve"> </t>
        </r>
        <r>
          <rPr>
            <sz val="8"/>
            <color indexed="81"/>
            <rFont val="Tahoma"/>
            <family val="2"/>
          </rPr>
          <t>a intervenção realizada no Grupo Experimental (ex. técnica cirurgica A, exame de diagnóstico)</t>
        </r>
      </text>
    </comment>
    <comment ref="J16" authorId="0">
      <text>
        <r>
          <rPr>
            <sz val="8"/>
            <color indexed="81"/>
            <rFont val="Tahoma"/>
            <family val="2"/>
          </rPr>
          <t>Identifique qual será a intervenção realizada no Grupo Controle (ex. técnica cirurgica B, placebo, não intervenção)</t>
        </r>
      </text>
    </comment>
    <comment ref="K24" authorId="0">
      <text>
        <r>
          <rPr>
            <sz val="8"/>
            <color indexed="81"/>
            <rFont val="Tahoma"/>
            <family val="2"/>
          </rPr>
          <t>Informe como foi definido e qual o tempo de seguimento (ex. seguimento definido de acordo com o tempo de manifestação da doença, aompanhamento por 5 anos conforme protocolo internacional para cancer)</t>
        </r>
      </text>
    </comment>
    <comment ref="F30" authorId="0">
      <text>
        <r>
          <rPr>
            <sz val="8"/>
            <color indexed="81"/>
            <rFont val="Tahoma"/>
            <family val="2"/>
          </rPr>
          <t>O limite aceito para perdas na amostra é de 15%</t>
        </r>
      </text>
    </comment>
    <comment ref="C33" authorId="1">
      <text>
        <r>
          <rPr>
            <sz val="8"/>
            <color indexed="81"/>
            <rFont val="Tahoma"/>
            <family val="2"/>
          </rPr>
          <t xml:space="preserve">Preencha este campo se os resultados do estudo forem  categóricos dicotômicos (ex. morte/vida, sim/não), e insira no campo amarelo o  número de eventos observados em cada grupo (GE e GC)
Não use contagem de eventos (ex. numero de quedas por sujeitos). Outras técnicas são usdas para este tipo de dados.
</t>
        </r>
      </text>
    </comment>
    <comment ref="J33" authorId="0">
      <text>
        <r>
          <rPr>
            <sz val="8"/>
            <color indexed="81"/>
            <rFont val="Tahoma"/>
            <family val="2"/>
          </rPr>
          <t>Insira nestes campos a frequência de casos positivos observados no estudo para o Grupo Experimental (GE)  e Grupo Controle (GC)</t>
        </r>
      </text>
    </comment>
    <comment ref="C39" authorId="1">
      <text>
        <r>
          <rPr>
            <sz val="8"/>
            <color indexed="81"/>
            <rFont val="Tahoma"/>
            <family val="2"/>
          </rPr>
          <t xml:space="preserve">Preencha este campo se os resultados do estudo forem numéricos. Os valores pode ser discretos (valores finitos, ex.  número de pacientes com câncer) ou contínuos (aqueles que assumem  qualquer valor num determinado intervalo, ex. peso em Kg. ou pressão sanguínea em mmHg).  Insira nos campos amarelos a média, o desvio padrão ou o erro padrão de cada grupo.
Não use medianas, os métodos usados nesta calculadora são inapropriados
</t>
        </r>
      </text>
    </comment>
    <comment ref="K40" authorId="0">
      <text>
        <r>
          <rPr>
            <sz val="8"/>
            <color indexed="81"/>
            <rFont val="Tahoma"/>
            <family val="2"/>
          </rPr>
          <t>Medida de tendência central que representa o centro do conjunto de dados contínuos.
 M (x1 + x2 + ..)/N</t>
        </r>
      </text>
    </comment>
    <comment ref="L41" authorId="0">
      <text>
        <r>
          <rPr>
            <sz val="8"/>
            <color indexed="81"/>
            <rFont val="Tahoma"/>
            <family val="2"/>
          </rPr>
          <t>Medida que representa a distribuição de probabilidades em torno da média.
S = √∑(x-ẍ)2 / n-1</t>
        </r>
      </text>
    </comment>
    <comment ref="L42" authorId="0">
      <text>
        <r>
          <rPr>
            <sz val="8"/>
            <color indexed="81"/>
            <rFont val="Tahoma"/>
            <family val="2"/>
          </rPr>
          <t>Verifica se várias médias obtidas de diferentes amostras da mesma população apresentam distribuição normal e se o DP destas (denominado Erro Padrão das Médias) é menor que o DP das médias isoladas.  EPM = s/</t>
        </r>
        <r>
          <rPr>
            <sz val="8"/>
            <color indexed="81"/>
            <rFont val="Adobe Fan Heiti Std B"/>
            <family val="2"/>
            <charset val="128"/>
          </rPr>
          <t>√</t>
        </r>
        <r>
          <rPr>
            <sz val="8"/>
            <color indexed="81"/>
            <rFont val="Tahoma"/>
            <family val="2"/>
          </rPr>
          <t>n</t>
        </r>
      </text>
    </comment>
    <comment ref="G48" authorId="1">
      <text>
        <r>
          <rPr>
            <sz val="8"/>
            <color indexed="81"/>
            <rFont val="Tahoma"/>
            <family val="2"/>
          </rPr>
          <t>O</t>
        </r>
        <r>
          <rPr>
            <b/>
            <sz val="8"/>
            <color indexed="81"/>
            <rFont val="Tahoma"/>
            <family val="2"/>
          </rPr>
          <t xml:space="preserve"> Intervalo de Confiança</t>
        </r>
        <r>
          <rPr>
            <sz val="8"/>
            <color indexed="81"/>
            <rFont val="Tahoma"/>
            <family val="2"/>
          </rPr>
          <t xml:space="preserve"> (IC) é usado para estimar o grau de certeza que incluirá a real diferença entre duas médias comparadas (precisão da magnitude do efeito). A probabilidade do IC conter o verdadeiro valor do parâmetro é indicada pelo </t>
        </r>
        <r>
          <rPr>
            <b/>
            <sz val="8"/>
            <color indexed="81"/>
            <rFont val="Tahoma"/>
            <family val="2"/>
          </rPr>
          <t>Nível de Confiança</t>
        </r>
        <r>
          <rPr>
            <sz val="8"/>
            <color indexed="81"/>
            <rFont val="Tahoma"/>
            <family val="2"/>
          </rPr>
          <t xml:space="preserve"> (NC). Usualmente se usa um NC de 95% para a área da saúde por proporcionar um equilíbrio entre precisao e confiabilidade. 
</t>
        </r>
        <r>
          <rPr>
            <b/>
            <sz val="8"/>
            <color indexed="81"/>
            <rFont val="Tahoma"/>
            <family val="2"/>
          </rPr>
          <t xml:space="preserve">Para resultados categóricos </t>
        </r>
        <r>
          <rPr>
            <sz val="8"/>
            <color indexed="81"/>
            <rFont val="Tahoma"/>
            <family val="2"/>
          </rPr>
          <t xml:space="preserve">a fórmula do IC usa o método Exatode Wilson para aproximaçãos, permitindo trabalhar com amostras pequenas assegurando que os IC estejam dentro dos limites de 0% e 100%. A fórmula para dados categóricos assume que:
 * As amostras são independentes (sujeitos do GE não são os mesmos do GC, nem pareados com estes);
 * A distribuição é binomial (para proporções) ou Poisson (para taxas);
 * O valor para cada célula é no mínimo um;
 * A direção de associação entre variáveis é bidirecional.
</t>
        </r>
        <r>
          <rPr>
            <b/>
            <sz val="8"/>
            <color indexed="81"/>
            <rFont val="Tahoma"/>
            <family val="2"/>
          </rPr>
          <t xml:space="preserve">Para resultados contínuos </t>
        </r>
        <r>
          <rPr>
            <sz val="8"/>
            <color indexed="81"/>
            <rFont val="Tahoma"/>
            <family val="2"/>
          </rPr>
          <t xml:space="preserve"> a fórmula do IC usa a distribuição-t. Este método é adequado para amostras maiores que 30, porém induz a erro em amostras pequenas e dados assimétricos. A fórmula para dados contínuos assume que:
 * Existe no mínimo 30 sujeitos com resultados mensurados em cada grupo; 
 * A distribuição é normal;
 * A direção de associação entre variáveis é bidirecional.
Se os pressupostos não forem atendidos, outros métodos debvem ser usados. </t>
        </r>
      </text>
    </comment>
    <comment ref="O48" authorId="0">
      <text>
        <r>
          <rPr>
            <sz val="8"/>
            <color indexed="81"/>
            <rFont val="Tahoma"/>
            <family val="2"/>
          </rPr>
          <t xml:space="preserve">Escore-Z é uma medida de posição (em relação à média) que permite distinguir valores comuns daquels incomuns numa população.
</t>
        </r>
      </text>
    </comment>
    <comment ref="F49" authorId="1">
      <text>
        <r>
          <rPr>
            <b/>
            <sz val="8"/>
            <color indexed="81"/>
            <rFont val="Tahoma"/>
            <family val="2"/>
          </rPr>
          <t>Ocorrência</t>
        </r>
        <r>
          <rPr>
            <sz val="8"/>
            <color indexed="81"/>
            <rFont val="Tahoma"/>
            <family val="2"/>
          </rPr>
          <t xml:space="preserve">
Para </t>
        </r>
        <r>
          <rPr>
            <b/>
            <sz val="8"/>
            <color indexed="81"/>
            <rFont val="Tahoma"/>
            <family val="2"/>
          </rPr>
          <t>resultados categóricos</t>
        </r>
        <r>
          <rPr>
            <sz val="8"/>
            <color indexed="81"/>
            <rFont val="Tahoma"/>
            <family val="2"/>
          </rPr>
          <t xml:space="preserve"> (ex. eventos), ocorrência é expressa  como a taxa por pessoa/tempo ou como proporção (variando de 0.0 a 1.0) para cada grupo.  
Para </t>
        </r>
        <r>
          <rPr>
            <b/>
            <sz val="8"/>
            <color indexed="81"/>
            <rFont val="Tahoma"/>
            <family val="2"/>
          </rPr>
          <t xml:space="preserve">resultados numericos </t>
        </r>
        <r>
          <rPr>
            <sz val="8"/>
            <color indexed="81"/>
            <rFont val="Tahoma"/>
            <family val="2"/>
          </rPr>
          <t xml:space="preserve">(ex. peso em Kg.), ocorrência é expressa nos paineis inferiores como média.
</t>
        </r>
      </text>
    </comment>
    <comment ref="L49" authorId="1">
      <text>
        <r>
          <rPr>
            <b/>
            <sz val="8"/>
            <color indexed="81"/>
            <rFont val="Tahoma"/>
            <family val="2"/>
          </rPr>
          <t>Efeitos da intervenção</t>
        </r>
        <r>
          <rPr>
            <sz val="8"/>
            <color indexed="81"/>
            <rFont val="Tahoma"/>
            <family val="2"/>
          </rPr>
          <t xml:space="preserve">
As medidads de efeito calculadas neste campo não são ajustadas a nenhuma condição. Caso os dados do estudo estejam ajustados por sexo, idade, etc., então os resultados podem ser ligeiramente diferentes dos calculados.
Caso as intervenções do estudo sejam no mesmo sujeito (ensaio cruzado), então este método não é eficiente, devendo ser aplicado análise de correlação.
O efeito absoluto é expresso por unidades de pessoa/tempo enquanto o efeito relativo não apresenta unidades.
</t>
        </r>
      </text>
    </comment>
    <comment ref="R49" authorId="1">
      <text>
        <r>
          <rPr>
            <b/>
            <sz val="8"/>
            <color indexed="81"/>
            <rFont val="Tahoma"/>
            <family val="2"/>
          </rPr>
          <t>Número Necessário para Tratar</t>
        </r>
        <r>
          <rPr>
            <sz val="8"/>
            <color indexed="81"/>
            <rFont val="Tahoma"/>
            <family val="2"/>
          </rPr>
          <t xml:space="preserve"> (NNT) 
NNT refere-se ao número de sujeitos que precisam receber determinada intervenção , de modo a aumentar ou reduzir o resultado de interesse por um, comparados os grupos num intervalo de tempo equivalete a duração do ensaio.
Se o NNT for negativo, significa que a a intervenção é melhor que a comparação e vice-versa (assumindo  que o resultado de interesse é um evento adverso). </t>
        </r>
        <r>
          <rPr>
            <sz val="10"/>
            <color indexed="81"/>
            <rFont val="Tahoma"/>
            <family val="2"/>
          </rPr>
          <t xml:space="preserve">
</t>
        </r>
      </text>
    </comment>
    <comment ref="F50" authorId="1">
      <text>
        <r>
          <rPr>
            <b/>
            <sz val="8"/>
            <color indexed="81"/>
            <rFont val="Tahoma"/>
            <family val="2"/>
          </rPr>
          <t>GEO</t>
        </r>
        <r>
          <rPr>
            <sz val="8"/>
            <color indexed="81"/>
            <rFont val="Tahoma"/>
            <family val="2"/>
          </rPr>
          <t xml:space="preserve"> é a frequencia de ocorrências no Grupo Experimental 
[ex.   a / GE / T]
</t>
        </r>
      </text>
    </comment>
    <comment ref="I50" authorId="1">
      <text>
        <r>
          <rPr>
            <b/>
            <sz val="8"/>
            <color indexed="81"/>
            <rFont val="Tahoma"/>
            <family val="2"/>
          </rPr>
          <t>GCO</t>
        </r>
        <r>
          <rPr>
            <sz val="8"/>
            <color indexed="81"/>
            <rFont val="Tahoma"/>
            <family val="2"/>
          </rPr>
          <t xml:space="preserve"> é a frequencia de ocorrências no Grupo Controle
[ex. b / GC / T]
</t>
        </r>
      </text>
    </comment>
    <comment ref="L50" authorId="1">
      <text>
        <r>
          <rPr>
            <b/>
            <sz val="8"/>
            <color indexed="81"/>
            <rFont val="Tahoma"/>
            <family val="2"/>
          </rPr>
          <t xml:space="preserve">Efeito Relativo </t>
        </r>
        <r>
          <rPr>
            <sz val="8"/>
            <color indexed="81"/>
            <rFont val="Tahoma"/>
            <family val="2"/>
          </rPr>
          <t xml:space="preserve">é 
 - </t>
        </r>
        <r>
          <rPr>
            <b/>
            <sz val="8"/>
            <color indexed="81"/>
            <rFont val="Tahoma"/>
            <family val="2"/>
          </rPr>
          <t>Risco Relativo</t>
        </r>
        <r>
          <rPr>
            <sz val="8"/>
            <color indexed="81"/>
            <rFont val="Tahoma"/>
            <family val="2"/>
          </rPr>
          <t xml:space="preserve"> (RR) se comparadas proporções ou taxas 
 - </t>
        </r>
        <r>
          <rPr>
            <b/>
            <sz val="8"/>
            <color indexed="81"/>
            <rFont val="Tahoma"/>
            <family val="2"/>
          </rPr>
          <t>Média relativa</t>
        </r>
        <r>
          <rPr>
            <sz val="8"/>
            <color indexed="81"/>
            <rFont val="Tahoma"/>
            <family val="2"/>
          </rPr>
          <t xml:space="preserve"> (MR) se comparadas médias.</t>
        </r>
      </text>
    </comment>
    <comment ref="O50" authorId="1">
      <text>
        <r>
          <rPr>
            <b/>
            <sz val="8"/>
            <color indexed="81"/>
            <rFont val="Tahoma"/>
            <family val="2"/>
          </rPr>
          <t>Efeito absoluto</t>
        </r>
        <r>
          <rPr>
            <sz val="8"/>
            <color indexed="81"/>
            <rFont val="Tahoma"/>
            <family val="2"/>
          </rPr>
          <t xml:space="preserve"> é 
 - uma </t>
        </r>
        <r>
          <rPr>
            <b/>
            <sz val="8"/>
            <color indexed="81"/>
            <rFont val="Tahoma"/>
            <family val="2"/>
          </rPr>
          <t xml:space="preserve">Diferença de Risco </t>
        </r>
        <r>
          <rPr>
            <sz val="8"/>
            <color indexed="81"/>
            <rFont val="Tahoma"/>
            <family val="2"/>
          </rPr>
          <t xml:space="preserve">(DR) quando comparado proporções ou taxas.
 - Uma </t>
        </r>
        <r>
          <rPr>
            <b/>
            <sz val="8"/>
            <color indexed="81"/>
            <rFont val="Tahoma"/>
            <family val="2"/>
          </rPr>
          <t>Diferença de Médias</t>
        </r>
        <r>
          <rPr>
            <sz val="8"/>
            <color indexed="81"/>
            <rFont val="Tahoma"/>
            <family val="2"/>
          </rPr>
          <t xml:space="preserve"> (DM) quando comparadas médias.
Se o resultado de interesse for um evento prejudicial (ex. manifestação de doença), então o efeito absoluto é:
 - </t>
        </r>
        <r>
          <rPr>
            <b/>
            <sz val="8"/>
            <color indexed="81"/>
            <rFont val="Tahoma"/>
            <family val="2"/>
          </rPr>
          <t>negativo</t>
        </r>
        <r>
          <rPr>
            <sz val="8"/>
            <color indexed="81"/>
            <rFont val="Tahoma"/>
            <family val="2"/>
          </rPr>
          <t xml:space="preserve">, a intervenção é melhor que a comparação. 
 - </t>
        </r>
        <r>
          <rPr>
            <b/>
            <sz val="8"/>
            <color indexed="81"/>
            <rFont val="Tahoma"/>
            <family val="2"/>
          </rPr>
          <t>positivo</t>
        </r>
        <r>
          <rPr>
            <sz val="8"/>
            <color indexed="81"/>
            <rFont val="Tahoma"/>
            <family val="2"/>
          </rPr>
          <t xml:space="preserve">, a intervenção experimental é pior que a comparação. 
Se o resultado de interesse é um </t>
        </r>
        <r>
          <rPr>
            <b/>
            <sz val="8"/>
            <color indexed="81"/>
            <rFont val="Tahoma"/>
            <family val="2"/>
          </rPr>
          <t>benefício</t>
        </r>
        <r>
          <rPr>
            <sz val="8"/>
            <color indexed="81"/>
            <rFont val="Tahoma"/>
            <family val="2"/>
          </rPr>
          <t xml:space="preserve"> (ex. redução da morbidade), então o efeito absoluto é: 
 - </t>
        </r>
        <r>
          <rPr>
            <b/>
            <sz val="8"/>
            <color indexed="81"/>
            <rFont val="Tahoma"/>
            <family val="2"/>
          </rPr>
          <t>negativo</t>
        </r>
        <r>
          <rPr>
            <sz val="8"/>
            <color indexed="81"/>
            <rFont val="Tahoma"/>
            <family val="2"/>
          </rPr>
          <t xml:space="preserve">,  a intervenção é pior que a comparação.  
 - </t>
        </r>
        <r>
          <rPr>
            <b/>
            <sz val="8"/>
            <color indexed="81"/>
            <rFont val="Tahoma"/>
            <family val="2"/>
          </rPr>
          <t>positivo</t>
        </r>
        <r>
          <rPr>
            <sz val="8"/>
            <color indexed="81"/>
            <rFont val="Tahoma"/>
            <family val="2"/>
          </rPr>
          <t xml:space="preserve"> quando a intervenção é melhor que a comparação.</t>
        </r>
        <r>
          <rPr>
            <b/>
            <sz val="8"/>
            <color indexed="81"/>
            <rFont val="Tahoma"/>
            <family val="2"/>
          </rPr>
          <t xml:space="preserve"> </t>
        </r>
      </text>
    </comment>
    <comment ref="C53" authorId="1">
      <text>
        <r>
          <rPr>
            <sz val="8"/>
            <color indexed="81"/>
            <rFont val="Tahoma"/>
            <family val="2"/>
          </rPr>
          <t xml:space="preserve">O princípio da </t>
        </r>
        <r>
          <rPr>
            <b/>
            <sz val="8"/>
            <color indexed="81"/>
            <rFont val="Tahoma"/>
            <family val="2"/>
          </rPr>
          <t>intenção de tratar</t>
        </r>
        <r>
          <rPr>
            <sz val="8"/>
            <color indexed="81"/>
            <rFont val="Tahoma"/>
            <family val="2"/>
          </rPr>
          <t xml:space="preserve"> usada em Ensaios Clínicos entende que nem sempre os pacientes aderem ao protocolo de tratamento, deste modo, se estes também forem  avaliados o estudo será mais próximo do real. Usa o número inicial de sujeitos alocados para os grupos experimental e  controle, independente de quem recebeu a intervenção ou não, e inclui as perdas no denominador (GE).</t>
        </r>
      </text>
    </comment>
    <comment ref="C56" authorId="1">
      <text>
        <r>
          <rPr>
            <sz val="10"/>
            <color indexed="81"/>
            <rFont val="Tahoma"/>
            <family val="2"/>
          </rPr>
          <t xml:space="preserve">A </t>
        </r>
        <r>
          <rPr>
            <b/>
            <sz val="10"/>
            <color indexed="81"/>
            <rFont val="Tahoma"/>
            <family val="2"/>
          </rPr>
          <t>análise de tratamento</t>
        </r>
        <r>
          <rPr>
            <sz val="10"/>
            <color indexed="81"/>
            <rFont val="Tahoma"/>
            <family val="2"/>
          </rPr>
          <t xml:space="preserve"> considera apenas os sujeitos que seguiram de modo regular o protocolo de tratamento. A </t>
        </r>
        <r>
          <rPr>
            <b/>
            <sz val="10"/>
            <color indexed="81"/>
            <rFont val="Tahoma"/>
            <family val="2"/>
          </rPr>
          <t>análise de seguimento</t>
        </r>
        <r>
          <rPr>
            <sz val="10"/>
            <color indexed="81"/>
            <rFont val="Tahoma"/>
            <family val="2"/>
          </rPr>
          <t xml:space="preserve"> considera todos os sujeitos que completaram o período de acompanhamento recebendo ou não o protocolo de tratamento, e pode usar ou o número de sujeitos ou sujeitos/tempo como denominador. Os resultados são considerados menos confiáveis que aqueles da análise de intenção de tratar.</t>
        </r>
      </text>
    </comment>
    <comment ref="C59" authorId="1">
      <text>
        <r>
          <rPr>
            <sz val="8"/>
            <color indexed="81"/>
            <rFont val="Tahoma"/>
            <family val="2"/>
          </rPr>
          <t xml:space="preserve">A análise da intenção de tratar é aplicada para estudos com resultados numéricos, se não houverem dados avaliáveis sobre os sujeitos perdidos no seguimento. O grupo "n" para análise é composto pelos sujeitos que completaram o seguimento. Entretanto, se o resultado foi mensurado no início do estudo ou em algum  momento durante o acompanhamento, o último valor numérico avaliado pode ser usado como a proxy para análise ITF. Tempo de seguimento não é usado no cálculo GEO e GCO para resultados numéricos.
Os métodos analíticos apresentados assumem que as medidas possuem distribuição normal, ou que os números são suficientes (&gt;~30) para assumir que os erros sobre a média têm distribuição normal. Casos de distribuição assimétrica requerem aplicação de outros métodos estatísticos.
</t>
        </r>
      </text>
    </comment>
  </commentList>
</comments>
</file>

<file path=xl/sharedStrings.xml><?xml version="1.0" encoding="utf-8"?>
<sst xmlns="http://schemas.openxmlformats.org/spreadsheetml/2006/main" count="70" uniqueCount="68">
  <si>
    <t>what e.g. BP?</t>
  </si>
  <si>
    <t>Use together with page 2 of the GATE CAT Intervention Studies form</t>
  </si>
  <si>
    <t xml:space="preserve">    </t>
  </si>
  <si>
    <r>
      <t>P</t>
    </r>
    <r>
      <rPr>
        <sz val="10"/>
        <rFont val="Arial"/>
        <family val="2"/>
      </rPr>
      <t>opulação</t>
    </r>
  </si>
  <si>
    <t>Cenário do Estudo</t>
  </si>
  <si>
    <t>População Elegivel</t>
  </si>
  <si>
    <t>Critérios de inclusão e exclusão</t>
  </si>
  <si>
    <t>Amostra</t>
  </si>
  <si>
    <t>Insira a descrição do estudo nas rosas</t>
  </si>
  <si>
    <t>O cálculo dos resultados será apresentado nas áreas verdes.</t>
  </si>
  <si>
    <t>Intervenção Experimental</t>
  </si>
  <si>
    <t>Intervenção Controle</t>
  </si>
  <si>
    <t>(GE)</t>
  </si>
  <si>
    <t>(GC)</t>
  </si>
  <si>
    <t>Amostra alocada p/ GE &amp; GC:</t>
  </si>
  <si>
    <t>Resultado</t>
  </si>
  <si>
    <r>
      <rPr>
        <b/>
        <sz val="10"/>
        <rFont val="Arial"/>
        <family val="2"/>
      </rPr>
      <t>C</t>
    </r>
    <r>
      <rPr>
        <sz val="10"/>
        <rFont val="Arial"/>
        <family val="2"/>
      </rPr>
      <t>aso &amp;</t>
    </r>
    <r>
      <rPr>
        <b/>
        <sz val="10"/>
        <rFont val="Arial"/>
        <family val="2"/>
      </rPr>
      <t xml:space="preserve"> C</t>
    </r>
    <r>
      <rPr>
        <sz val="10"/>
        <rFont val="Arial"/>
        <family val="2"/>
      </rPr>
      <t>ontrole</t>
    </r>
  </si>
  <si>
    <r>
      <rPr>
        <b/>
        <sz val="10"/>
        <rFont val="Arial"/>
        <family val="2"/>
      </rPr>
      <t>R</t>
    </r>
    <r>
      <rPr>
        <sz val="10"/>
        <rFont val="Arial"/>
        <family val="2"/>
      </rPr>
      <t>esultados</t>
    </r>
  </si>
  <si>
    <t>Seguimento:</t>
  </si>
  <si>
    <t>Perda pré-intervenção:</t>
  </si>
  <si>
    <t>Seguimento ou intervenção completo:</t>
  </si>
  <si>
    <t>Informe tipo de seguimento:</t>
  </si>
  <si>
    <t>Perda pós-intervenção:</t>
  </si>
  <si>
    <t>Percentual de perda no seguimento:</t>
  </si>
  <si>
    <t>Se categorias.…</t>
  </si>
  <si>
    <t>Se numerico….</t>
  </si>
  <si>
    <t>Mostre resultados por  (ex. por 100):</t>
  </si>
  <si>
    <t>sujeitos</t>
  </si>
  <si>
    <t>Sujeitos com resultado:</t>
  </si>
  <si>
    <t>Análise intençao de tratar</t>
  </si>
  <si>
    <t>Resultado categórico:</t>
  </si>
  <si>
    <t>Analise seguim./tratam.</t>
  </si>
  <si>
    <t>Resultado numérico:</t>
  </si>
  <si>
    <t>Análise de  médias</t>
  </si>
  <si>
    <t>Resultados (ñ-ajustados) c/:</t>
  </si>
  <si>
    <t>% Intervalo de Confiança</t>
  </si>
  <si>
    <t>Escore-Z:</t>
  </si>
  <si>
    <t>no gr. experimental</t>
  </si>
  <si>
    <t>no gr. controle</t>
  </si>
  <si>
    <t>(GEO)</t>
  </si>
  <si>
    <t>(GCO)</t>
  </si>
  <si>
    <t xml:space="preserve"> (GEO/GCO)</t>
  </si>
  <si>
    <t xml:space="preserve"> (GEO-GCO)</t>
  </si>
  <si>
    <t>Efeito relativo</t>
  </si>
  <si>
    <t>Efeito absoluto</t>
  </si>
  <si>
    <t>Numero necessário para tratar (NNT) para prevenir/causar 1 evento</t>
  </si>
  <si>
    <t>www.praticaclinica.com.br</t>
  </si>
  <si>
    <t>Cálculos</t>
  </si>
  <si>
    <t>Local e ano</t>
  </si>
  <si>
    <t xml:space="preserve">Delimitação do espaço do estudo   </t>
  </si>
  <si>
    <t>Problema de pesquisa</t>
  </si>
  <si>
    <t xml:space="preserve">N. de sujeitos </t>
  </si>
  <si>
    <t>Características da amostra</t>
  </si>
  <si>
    <t>Objeto do estudo:</t>
  </si>
  <si>
    <t>GE</t>
  </si>
  <si>
    <t>GC</t>
  </si>
  <si>
    <t>Qual categoria?</t>
  </si>
  <si>
    <t>Média</t>
  </si>
  <si>
    <t xml:space="preserve">Desvio padrão </t>
  </si>
  <si>
    <t>Erro padrão</t>
  </si>
  <si>
    <t xml:space="preserve">Orientações de uso  </t>
  </si>
  <si>
    <t xml:space="preserve">Acesse ajuda e comentários           Insira os dados nas areas amarelas           </t>
  </si>
  <si>
    <t xml:space="preserve">             Use para estruturar ensaios clínicos, estudos observacionais, de risco, prognóstico e transversais </t>
  </si>
  <si>
    <t>FERRAMENTA APLICADA PARA O DESENVOLVIMENTO DE PESQUISAS CLÍNICAS</t>
  </si>
  <si>
    <t>Saiba mais sobre pesquisa clínica e prática clínica baseada em evidências</t>
  </si>
  <si>
    <t>Silva,  Alcion Alves. Pratica Clínica Baseada em Evidências. São Paulo:Santos,  2009.</t>
  </si>
  <si>
    <t>Esta palnilha não é recomendadapara estudos com múltiplas análises (mais de uma experimentação)</t>
  </si>
  <si>
    <t xml:space="preserve">Fonte: Auckland Univ., modificado e comentado por Alcion Alves Silva: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</si>
</sst>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000"/>
  </numFmts>
  <fonts count="34" x14ac:knownFonts="1">
    <font>
      <sz val="11"/>
      <color theme="1"/>
      <name val="Calibri"/>
      <family val="2"/>
      <scheme val="minor"/>
    </font>
    <font>
      <b/>
      <sz val="14"/>
      <color indexed="9"/>
      <name val="Arial"/>
      <family val="2"/>
    </font>
    <font>
      <b/>
      <sz val="16"/>
      <color indexed="43"/>
      <name val="Arial"/>
      <family val="2"/>
    </font>
    <font>
      <b/>
      <sz val="12"/>
      <color indexed="9"/>
      <name val="Arial"/>
      <family val="2"/>
    </font>
    <font>
      <b/>
      <sz val="10"/>
      <name val="Arial"/>
      <family val="2"/>
    </font>
    <font>
      <b/>
      <sz val="12"/>
      <name val="Arial"/>
      <family val="2"/>
    </font>
    <font>
      <b/>
      <sz val="10"/>
      <color indexed="9"/>
      <name val="Arial"/>
      <family val="2"/>
    </font>
    <font>
      <sz val="10"/>
      <color indexed="9"/>
      <name val="Arial"/>
      <family val="2"/>
    </font>
    <font>
      <b/>
      <sz val="11"/>
      <name val="Arial"/>
      <family val="2"/>
    </font>
    <font>
      <sz val="8"/>
      <color indexed="20"/>
      <name val="Arial"/>
      <family val="2"/>
    </font>
    <font>
      <i/>
      <sz val="10"/>
      <name val="Arial"/>
      <family val="2"/>
    </font>
    <font>
      <sz val="8"/>
      <name val="Arial"/>
      <family val="2"/>
    </font>
    <font>
      <sz val="8"/>
      <color indexed="9"/>
      <name val="Arial"/>
      <family val="2"/>
    </font>
    <font>
      <u/>
      <sz val="10"/>
      <color indexed="12"/>
      <name val="Arial"/>
      <family val="2"/>
    </font>
    <font>
      <u/>
      <sz val="8"/>
      <color indexed="12"/>
      <name val="Arial"/>
      <family val="2"/>
    </font>
    <font>
      <sz val="10"/>
      <name val="Arial"/>
      <family val="2"/>
    </font>
    <font>
      <sz val="11"/>
      <color theme="1"/>
      <name val="Arial"/>
      <family val="2"/>
    </font>
    <font>
      <sz val="10"/>
      <color theme="1"/>
      <name val="Arial"/>
      <family val="2"/>
    </font>
    <font>
      <sz val="10"/>
      <color theme="0"/>
      <name val="Arial"/>
      <family val="2"/>
    </font>
    <font>
      <b/>
      <sz val="11"/>
      <color rgb="FFFF0000"/>
      <name val="Arial"/>
      <family val="2"/>
    </font>
    <font>
      <sz val="8"/>
      <color indexed="81"/>
      <name val="Tahoma"/>
      <family val="2"/>
    </font>
    <font>
      <sz val="10"/>
      <color indexed="81"/>
      <name val="Tahoma"/>
      <family val="2"/>
    </font>
    <font>
      <b/>
      <sz val="8"/>
      <color indexed="81"/>
      <name val="Tahoma"/>
      <family val="2"/>
    </font>
    <font>
      <b/>
      <sz val="10"/>
      <color indexed="81"/>
      <name val="Tahoma"/>
      <family val="2"/>
    </font>
    <font>
      <sz val="8"/>
      <name val="Calibri"/>
      <family val="2"/>
      <scheme val="minor"/>
    </font>
    <font>
      <sz val="11"/>
      <name val="Calibri"/>
      <family val="2"/>
      <scheme val="minor"/>
    </font>
    <font>
      <sz val="8"/>
      <color theme="1"/>
      <name val="Arial"/>
      <family val="2"/>
    </font>
    <font>
      <b/>
      <sz val="10"/>
      <color theme="1"/>
      <name val="Arial"/>
      <family val="2"/>
    </font>
    <font>
      <b/>
      <sz val="9"/>
      <name val="Arial"/>
      <family val="2"/>
    </font>
    <font>
      <sz val="11"/>
      <color indexed="9"/>
      <name val="Arial"/>
      <family val="2"/>
    </font>
    <font>
      <b/>
      <sz val="11"/>
      <color theme="3" tint="0.39997558519241921"/>
      <name val="Arial"/>
      <family val="2"/>
    </font>
    <font>
      <sz val="8"/>
      <color indexed="81"/>
      <name val="Adobe Fan Heiti Std B"/>
      <family val="2"/>
      <charset val="128"/>
    </font>
    <font>
      <sz val="10"/>
      <color rgb="FF0070C0"/>
      <name val="Arial"/>
      <family val="2"/>
    </font>
    <font>
      <sz val="8"/>
      <color rgb="FF0070C0"/>
      <name val="Arial"/>
      <family val="2"/>
    </font>
  </fonts>
  <fills count="11">
    <fill>
      <patternFill patternType="none"/>
    </fill>
    <fill>
      <patternFill patternType="gray125"/>
    </fill>
    <fill>
      <patternFill patternType="solid">
        <fgColor indexed="31"/>
        <bgColor indexed="64"/>
      </patternFill>
    </fill>
    <fill>
      <patternFill patternType="solid">
        <fgColor indexed="43"/>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rgb="FF00FF00"/>
        <bgColor indexed="64"/>
      </patternFill>
    </fill>
    <fill>
      <patternFill patternType="solid">
        <fgColor rgb="FFFFFF00"/>
        <bgColor indexed="64"/>
      </patternFill>
    </fill>
    <fill>
      <patternFill patternType="solid">
        <fgColor rgb="FFFFFF66"/>
        <bgColor indexed="64"/>
      </patternFill>
    </fill>
  </fills>
  <borders count="41">
    <border>
      <left/>
      <right/>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top/>
      <bottom/>
      <diagonal/>
    </border>
    <border>
      <left/>
      <right style="medium">
        <color auto="1"/>
      </right>
      <top/>
      <bottom/>
      <diagonal/>
    </border>
    <border>
      <left/>
      <right/>
      <top/>
      <bottom style="dotted">
        <color auto="1"/>
      </bottom>
      <diagonal/>
    </border>
    <border>
      <left/>
      <right/>
      <top/>
      <bottom style="medium">
        <color auto="1"/>
      </bottom>
      <diagonal/>
    </border>
    <border>
      <left style="thin">
        <color auto="1"/>
      </left>
      <right style="thin">
        <color auto="1"/>
      </right>
      <top/>
      <bottom style="thin">
        <color auto="1"/>
      </bottom>
      <diagonal/>
    </border>
    <border>
      <left/>
      <right/>
      <top style="thin">
        <color auto="1"/>
      </top>
      <bottom/>
      <diagonal/>
    </border>
    <border>
      <left style="medium">
        <color auto="1"/>
      </left>
      <right/>
      <top style="thin">
        <color auto="1"/>
      </top>
      <bottom/>
      <diagonal/>
    </border>
    <border>
      <left/>
      <right style="medium">
        <color auto="1"/>
      </right>
      <top/>
      <bottom style="dotted">
        <color auto="1"/>
      </bottom>
      <diagonal/>
    </border>
    <border>
      <left style="medium">
        <color auto="1"/>
      </left>
      <right/>
      <top style="dotted">
        <color auto="1"/>
      </top>
      <bottom/>
      <diagonal/>
    </border>
    <border>
      <left style="medium">
        <color auto="1"/>
      </left>
      <right/>
      <top/>
      <bottom style="dotted">
        <color auto="1"/>
      </bottom>
      <diagonal/>
    </border>
    <border>
      <left/>
      <right style="medium">
        <color auto="1"/>
      </right>
      <top style="dotted">
        <color auto="1"/>
      </top>
      <bottom/>
      <diagonal/>
    </border>
    <border>
      <left/>
      <right style="medium">
        <color auto="1"/>
      </right>
      <top/>
      <bottom style="thin">
        <color auto="1"/>
      </bottom>
      <diagonal/>
    </border>
    <border>
      <left/>
      <right style="thin">
        <color auto="1"/>
      </right>
      <top style="thin">
        <color auto="1"/>
      </top>
      <bottom/>
      <diagonal/>
    </border>
    <border>
      <left style="thin">
        <color indexed="22"/>
      </left>
      <right/>
      <top/>
      <bottom/>
      <diagonal/>
    </border>
    <border>
      <left/>
      <right style="medium">
        <color auto="1"/>
      </right>
      <top style="dotted">
        <color auto="1"/>
      </top>
      <bottom style="dotted">
        <color auto="1"/>
      </bottom>
      <diagonal/>
    </border>
    <border>
      <left style="medium">
        <color auto="1"/>
      </left>
      <right/>
      <top style="dotted">
        <color auto="1"/>
      </top>
      <bottom style="dotted">
        <color auto="1"/>
      </bottom>
      <diagonal/>
    </border>
    <border>
      <left style="medium">
        <color auto="1"/>
      </left>
      <right/>
      <top/>
      <bottom style="thin">
        <color auto="1"/>
      </bottom>
      <diagonal/>
    </border>
    <border>
      <left style="thin">
        <color indexed="22"/>
      </left>
      <right/>
      <top/>
      <bottom style="thin">
        <color auto="1"/>
      </bottom>
      <diagonal/>
    </border>
    <border>
      <left/>
      <right/>
      <top style="dotted">
        <color auto="1"/>
      </top>
      <bottom/>
      <diagonal/>
    </border>
    <border>
      <left style="thin">
        <color auto="1"/>
      </left>
      <right style="thin">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top style="thin">
        <color auto="1"/>
      </top>
      <bottom style="thin">
        <color indexed="22"/>
      </bottom>
      <diagonal/>
    </border>
    <border>
      <left/>
      <right style="medium">
        <color auto="1"/>
      </right>
      <top style="thin">
        <color auto="1"/>
      </top>
      <bottom style="thin">
        <color indexed="22"/>
      </bottom>
      <diagonal/>
    </border>
    <border>
      <left style="medium">
        <color auto="1"/>
      </left>
      <right/>
      <top style="thin">
        <color auto="1"/>
      </top>
      <bottom style="thin">
        <color indexed="22"/>
      </bottom>
      <diagonal/>
    </border>
    <border>
      <left style="thin">
        <color auto="1"/>
      </left>
      <right/>
      <top/>
      <bottom style="medium">
        <color auto="1"/>
      </bottom>
      <diagonal/>
    </border>
    <border>
      <left/>
      <right style="thin">
        <color auto="1"/>
      </right>
      <top/>
      <bottom style="medium">
        <color auto="1"/>
      </bottom>
      <diagonal/>
    </border>
  </borders>
  <cellStyleXfs count="2">
    <xf numFmtId="0" fontId="0" fillId="0" borderId="0"/>
    <xf numFmtId="0" fontId="13" fillId="0" borderId="0" applyNumberFormat="0" applyFill="0" applyBorder="0" applyAlignment="0" applyProtection="0">
      <alignment vertical="top"/>
      <protection locked="0"/>
    </xf>
  </cellStyleXfs>
  <cellXfs count="322">
    <xf numFmtId="0" fontId="0" fillId="0" borderId="0" xfId="0"/>
    <xf numFmtId="0" fontId="0" fillId="0" borderId="0" xfId="0" applyProtection="1"/>
    <xf numFmtId="0" fontId="6" fillId="0" borderId="0" xfId="0" applyFont="1" applyFill="1" applyBorder="1" applyAlignment="1" applyProtection="1">
      <alignment horizontal="left" vertical="center"/>
      <protection hidden="1"/>
    </xf>
    <xf numFmtId="0" fontId="3" fillId="0" borderId="0" xfId="0" applyFont="1" applyFill="1" applyBorder="1" applyAlignment="1" applyProtection="1">
      <alignment vertical="center"/>
      <protection hidden="1"/>
    </xf>
    <xf numFmtId="0" fontId="7" fillId="0" borderId="0" xfId="0" applyFont="1" applyFill="1" applyBorder="1" applyProtection="1">
      <protection hidden="1"/>
    </xf>
    <xf numFmtId="0" fontId="7" fillId="0" borderId="0" xfId="0" applyFont="1" applyFill="1" applyBorder="1" applyAlignment="1" applyProtection="1">
      <alignment horizontal="center" vertical="center" wrapText="1"/>
    </xf>
    <xf numFmtId="0" fontId="6" fillId="0" borderId="0" xfId="0" applyFont="1" applyFill="1" applyBorder="1" applyAlignment="1" applyProtection="1">
      <alignment vertical="top" wrapText="1"/>
      <protection hidden="1"/>
    </xf>
    <xf numFmtId="0" fontId="4" fillId="0" borderId="0" xfId="0" applyFont="1" applyAlignment="1" applyProtection="1">
      <alignment horizontal="center"/>
    </xf>
    <xf numFmtId="0" fontId="7" fillId="0" borderId="0" xfId="0" applyFont="1" applyFill="1" applyBorder="1" applyAlignment="1" applyProtection="1">
      <alignment vertical="top" wrapText="1"/>
      <protection hidden="1"/>
    </xf>
    <xf numFmtId="0" fontId="0" fillId="0" borderId="0" xfId="0" applyAlignment="1" applyProtection="1">
      <alignment horizontal="centerContinuous"/>
    </xf>
    <xf numFmtId="0" fontId="4" fillId="0" borderId="0" xfId="0" applyFont="1" applyBorder="1" applyAlignment="1" applyProtection="1">
      <alignment vertical="top" wrapText="1"/>
    </xf>
    <xf numFmtId="0" fontId="4" fillId="0" borderId="4" xfId="0" applyFont="1" applyBorder="1" applyAlignment="1" applyProtection="1">
      <alignment horizontal="left"/>
    </xf>
    <xf numFmtId="0" fontId="4" fillId="0" borderId="0" xfId="0" applyFont="1" applyBorder="1" applyAlignment="1" applyProtection="1">
      <alignment horizontal="left"/>
    </xf>
    <xf numFmtId="0" fontId="4" fillId="0" borderId="0" xfId="0" applyFont="1" applyBorder="1" applyAlignment="1" applyProtection="1">
      <alignment horizontal="right"/>
    </xf>
    <xf numFmtId="0" fontId="0" fillId="0" borderId="15" xfId="0" applyBorder="1" applyProtection="1"/>
    <xf numFmtId="0" fontId="4" fillId="0" borderId="14" xfId="0" applyFont="1" applyBorder="1" applyAlignment="1" applyProtection="1">
      <alignment horizontal="center"/>
    </xf>
    <xf numFmtId="0" fontId="4" fillId="0" borderId="0" xfId="0" applyFont="1" applyProtection="1"/>
    <xf numFmtId="0" fontId="7" fillId="0" borderId="0" xfId="0" applyFont="1" applyProtection="1"/>
    <xf numFmtId="0" fontId="4" fillId="0" borderId="0" xfId="0" applyFont="1" applyBorder="1" applyProtection="1"/>
    <xf numFmtId="0" fontId="8" fillId="0" borderId="0" xfId="0" applyFont="1" applyBorder="1" applyAlignment="1" applyProtection="1">
      <alignment horizontal="left"/>
    </xf>
    <xf numFmtId="0" fontId="7" fillId="0" borderId="0" xfId="0" applyFont="1" applyBorder="1" applyProtection="1"/>
    <xf numFmtId="0" fontId="4" fillId="0" borderId="6" xfId="0" applyFont="1" applyFill="1" applyBorder="1" applyAlignment="1" applyProtection="1">
      <alignment horizontal="left"/>
    </xf>
    <xf numFmtId="0" fontId="7" fillId="0" borderId="7" xfId="0" applyFont="1" applyBorder="1" applyProtection="1"/>
    <xf numFmtId="0" fontId="9" fillId="0" borderId="0" xfId="0" applyFont="1" applyAlignment="1" applyProtection="1">
      <alignment horizontal="right"/>
    </xf>
    <xf numFmtId="0" fontId="9" fillId="0" borderId="0" xfId="0" applyFont="1" applyProtection="1"/>
    <xf numFmtId="0" fontId="9" fillId="0" borderId="0" xfId="0" applyFont="1" applyBorder="1" applyAlignment="1" applyProtection="1">
      <alignment horizontal="right"/>
    </xf>
    <xf numFmtId="0" fontId="9" fillId="0" borderId="0" xfId="0" applyFont="1" applyBorder="1" applyProtection="1"/>
    <xf numFmtId="0" fontId="7" fillId="0" borderId="14" xfId="0" applyFont="1" applyBorder="1" applyProtection="1"/>
    <xf numFmtId="0" fontId="10" fillId="0" borderId="0" xfId="0" applyFont="1" applyBorder="1" applyAlignment="1" applyProtection="1">
      <alignment horizontal="right"/>
    </xf>
    <xf numFmtId="0" fontId="4" fillId="0" borderId="7" xfId="0" applyFont="1" applyBorder="1" applyProtection="1"/>
    <xf numFmtId="0" fontId="7" fillId="0" borderId="32" xfId="0" applyNumberFormat="1" applyFont="1" applyFill="1" applyBorder="1" applyAlignment="1" applyProtection="1">
      <alignment shrinkToFit="1"/>
    </xf>
    <xf numFmtId="0" fontId="7" fillId="0" borderId="17" xfId="0" applyFont="1" applyFill="1" applyBorder="1" applyProtection="1"/>
    <xf numFmtId="0" fontId="5" fillId="2" borderId="35" xfId="0" applyFont="1" applyFill="1" applyBorder="1" applyAlignment="1" applyProtection="1">
      <alignment horizontal="left"/>
    </xf>
    <xf numFmtId="0" fontId="8" fillId="2" borderId="35" xfId="0" applyFont="1" applyFill="1" applyBorder="1" applyProtection="1"/>
    <xf numFmtId="0" fontId="8" fillId="2" borderId="35" xfId="0" applyFont="1" applyFill="1" applyBorder="1" applyAlignment="1" applyProtection="1">
      <alignment horizontal="center"/>
    </xf>
    <xf numFmtId="0" fontId="5" fillId="2" borderId="35" xfId="0" applyFont="1" applyFill="1" applyBorder="1" applyProtection="1"/>
    <xf numFmtId="0" fontId="7" fillId="0" borderId="4" xfId="0" applyFont="1" applyFill="1" applyBorder="1" applyAlignment="1" applyProtection="1"/>
    <xf numFmtId="0" fontId="7" fillId="0" borderId="0" xfId="0" applyFont="1" applyFill="1" applyBorder="1" applyAlignment="1" applyProtection="1"/>
    <xf numFmtId="2" fontId="7" fillId="0" borderId="6" xfId="0" applyNumberFormat="1" applyFont="1" applyFill="1" applyBorder="1" applyAlignment="1" applyProtection="1"/>
    <xf numFmtId="2" fontId="7" fillId="0" borderId="7" xfId="0" applyNumberFormat="1" applyFont="1" applyFill="1" applyBorder="1" applyAlignment="1" applyProtection="1"/>
    <xf numFmtId="0" fontId="7" fillId="0" borderId="7" xfId="0" applyFont="1" applyFill="1" applyBorder="1" applyAlignment="1" applyProtection="1"/>
    <xf numFmtId="0" fontId="0" fillId="0" borderId="0" xfId="0" applyAlignment="1" applyProtection="1">
      <alignment horizontal="center"/>
    </xf>
    <xf numFmtId="0" fontId="0" fillId="0" borderId="27" xfId="0" applyBorder="1" applyProtection="1"/>
    <xf numFmtId="0" fontId="0" fillId="0" borderId="0" xfId="0" applyBorder="1" applyAlignment="1" applyProtection="1">
      <alignment horizontal="center"/>
    </xf>
    <xf numFmtId="0" fontId="7" fillId="0" borderId="15" xfId="0" applyFont="1" applyBorder="1" applyProtection="1"/>
    <xf numFmtId="2" fontId="7" fillId="0" borderId="0" xfId="0" applyNumberFormat="1" applyFont="1" applyFill="1" applyAlignment="1" applyProtection="1">
      <alignment horizontal="right" shrinkToFit="1"/>
    </xf>
    <xf numFmtId="2" fontId="7" fillId="0" borderId="27" xfId="0" applyNumberFormat="1" applyFont="1" applyFill="1" applyBorder="1" applyAlignment="1" applyProtection="1">
      <alignment horizontal="right" shrinkToFit="1"/>
    </xf>
    <xf numFmtId="2" fontId="7" fillId="0" borderId="15" xfId="0" applyNumberFormat="1" applyFont="1" applyFill="1" applyBorder="1" applyAlignment="1" applyProtection="1">
      <alignment horizontal="right" shrinkToFit="1"/>
    </xf>
    <xf numFmtId="166" fontId="7" fillId="0" borderId="15" xfId="0" applyNumberFormat="1" applyFont="1" applyFill="1" applyBorder="1" applyAlignment="1" applyProtection="1">
      <alignment horizontal="right" shrinkToFit="1"/>
    </xf>
    <xf numFmtId="2" fontId="11" fillId="0" borderId="7" xfId="0" applyNumberFormat="1" applyFont="1" applyBorder="1" applyAlignment="1" applyProtection="1">
      <alignment horizontal="center" shrinkToFit="1"/>
    </xf>
    <xf numFmtId="0" fontId="11" fillId="0" borderId="7" xfId="0" applyFont="1" applyBorder="1" applyAlignment="1" applyProtection="1">
      <alignment horizontal="center" shrinkToFit="1"/>
    </xf>
    <xf numFmtId="0" fontId="11" fillId="0" borderId="0" xfId="0" applyFont="1" applyProtection="1"/>
    <xf numFmtId="0" fontId="11" fillId="0" borderId="0" xfId="0" applyFont="1" applyAlignment="1" applyProtection="1">
      <alignment horizontal="center"/>
    </xf>
    <xf numFmtId="0" fontId="12" fillId="0" borderId="0" xfId="0" applyFont="1" applyAlignment="1" applyProtection="1"/>
    <xf numFmtId="0" fontId="11" fillId="0" borderId="27" xfId="0" applyFont="1" applyBorder="1" applyProtection="1"/>
    <xf numFmtId="0" fontId="11" fillId="0" borderId="0" xfId="0" applyFont="1" applyBorder="1" applyAlignment="1" applyProtection="1">
      <alignment horizontal="center"/>
    </xf>
    <xf numFmtId="0" fontId="11" fillId="0" borderId="15" xfId="0" applyFont="1" applyBorder="1" applyAlignment="1" applyProtection="1">
      <alignment horizontal="left"/>
    </xf>
    <xf numFmtId="0" fontId="11" fillId="0" borderId="14" xfId="0" applyFont="1" applyBorder="1" applyProtection="1"/>
    <xf numFmtId="0" fontId="7" fillId="0" borderId="0" xfId="0" applyFont="1" applyAlignment="1" applyProtection="1">
      <alignment horizontal="right"/>
    </xf>
    <xf numFmtId="0" fontId="11" fillId="0" borderId="5" xfId="0" applyFont="1" applyBorder="1" applyAlignment="1" applyProtection="1">
      <alignment horizontal="left"/>
    </xf>
    <xf numFmtId="2" fontId="7" fillId="0" borderId="0" xfId="0" applyNumberFormat="1" applyFont="1" applyAlignment="1" applyProtection="1">
      <alignment horizontal="right" shrinkToFit="1"/>
    </xf>
    <xf numFmtId="2" fontId="12" fillId="0" borderId="0" xfId="0" applyNumberFormat="1" applyFont="1" applyAlignment="1" applyProtection="1">
      <alignment shrinkToFit="1"/>
    </xf>
    <xf numFmtId="2" fontId="7" fillId="0" borderId="14" xfId="0" applyNumberFormat="1" applyFont="1" applyBorder="1" applyAlignment="1" applyProtection="1">
      <alignment horizontal="right" shrinkToFit="1"/>
    </xf>
    <xf numFmtId="2" fontId="7" fillId="0" borderId="27" xfId="0" applyNumberFormat="1" applyFont="1" applyBorder="1" applyAlignment="1" applyProtection="1">
      <alignment horizontal="right" shrinkToFit="1"/>
    </xf>
    <xf numFmtId="1" fontId="11" fillId="0" borderId="7" xfId="0" applyNumberFormat="1" applyFont="1" applyBorder="1" applyAlignment="1" applyProtection="1">
      <alignment horizontal="center" shrinkToFit="1"/>
    </xf>
    <xf numFmtId="2" fontId="11" fillId="0" borderId="0" xfId="0" applyNumberFormat="1" applyFont="1" applyFill="1" applyBorder="1" applyAlignment="1" applyProtection="1">
      <alignment horizontal="right"/>
    </xf>
    <xf numFmtId="2" fontId="11" fillId="0" borderId="0" xfId="0" applyNumberFormat="1" applyFont="1" applyFill="1" applyBorder="1" applyAlignment="1" applyProtection="1">
      <alignment horizontal="center"/>
    </xf>
    <xf numFmtId="2" fontId="11" fillId="0" borderId="0" xfId="0" applyNumberFormat="1" applyFont="1" applyFill="1" applyBorder="1" applyAlignment="1" applyProtection="1">
      <alignment horizontal="left"/>
    </xf>
    <xf numFmtId="2" fontId="11" fillId="0" borderId="27" xfId="0" applyNumberFormat="1" applyFont="1" applyFill="1" applyBorder="1" applyAlignment="1" applyProtection="1">
      <alignment horizontal="right"/>
    </xf>
    <xf numFmtId="2" fontId="11" fillId="0" borderId="15" xfId="0" applyNumberFormat="1" applyFont="1" applyFill="1" applyBorder="1" applyAlignment="1" applyProtection="1">
      <alignment horizontal="left"/>
    </xf>
    <xf numFmtId="2" fontId="11" fillId="0" borderId="14" xfId="0" applyNumberFormat="1" applyFont="1" applyFill="1" applyBorder="1" applyAlignment="1" applyProtection="1">
      <alignment horizontal="right"/>
    </xf>
    <xf numFmtId="2" fontId="7" fillId="0" borderId="0" xfId="0" applyNumberFormat="1" applyFont="1" applyFill="1" applyAlignment="1" applyProtection="1">
      <alignment shrinkToFit="1"/>
    </xf>
    <xf numFmtId="2" fontId="7" fillId="0" borderId="15" xfId="0" applyNumberFormat="1" applyFont="1" applyBorder="1" applyAlignment="1" applyProtection="1">
      <alignment horizontal="left" shrinkToFit="1"/>
    </xf>
    <xf numFmtId="2" fontId="7" fillId="0" borderId="15" xfId="0" applyNumberFormat="1" applyFont="1" applyBorder="1" applyAlignment="1" applyProtection="1">
      <alignment horizontal="right" shrinkToFit="1"/>
    </xf>
    <xf numFmtId="0" fontId="16" fillId="0" borderId="0" xfId="0" applyFont="1" applyProtection="1"/>
    <xf numFmtId="0" fontId="16" fillId="0" borderId="0" xfId="0" applyFont="1" applyBorder="1" applyProtection="1"/>
    <xf numFmtId="0" fontId="16" fillId="0" borderId="0" xfId="0" applyFont="1" applyFill="1" applyBorder="1" applyAlignment="1" applyProtection="1"/>
    <xf numFmtId="0" fontId="16" fillId="0" borderId="0" xfId="0" applyFont="1" applyBorder="1" applyAlignment="1" applyProtection="1">
      <alignment horizontal="left" vertical="center"/>
    </xf>
    <xf numFmtId="0" fontId="16" fillId="0" borderId="0" xfId="0" applyFont="1" applyAlignment="1" applyProtection="1">
      <alignment horizontal="left" vertical="center"/>
    </xf>
    <xf numFmtId="0" fontId="16" fillId="0" borderId="0" xfId="0" applyFont="1" applyFill="1" applyBorder="1" applyProtection="1"/>
    <xf numFmtId="0" fontId="16" fillId="0" borderId="0" xfId="0" applyFont="1" applyAlignment="1" applyProtection="1">
      <alignment horizontal="left"/>
    </xf>
    <xf numFmtId="0" fontId="15" fillId="0" borderId="0" xfId="0" applyFont="1" applyProtection="1"/>
    <xf numFmtId="0" fontId="16" fillId="0" borderId="4" xfId="0" applyFont="1" applyBorder="1" applyProtection="1"/>
    <xf numFmtId="0" fontId="15" fillId="0" borderId="0" xfId="0" applyFont="1" applyBorder="1" applyAlignment="1" applyProtection="1">
      <alignment horizontal="left" vertical="top" wrapText="1"/>
    </xf>
    <xf numFmtId="0" fontId="15" fillId="0" borderId="0" xfId="0" applyFont="1" applyFill="1" applyBorder="1" applyAlignment="1" applyProtection="1">
      <alignment vertical="top" wrapText="1"/>
    </xf>
    <xf numFmtId="0" fontId="16" fillId="0" borderId="14" xfId="0" applyFont="1" applyBorder="1" applyProtection="1"/>
    <xf numFmtId="0" fontId="16" fillId="0" borderId="0" xfId="0" applyFont="1" applyBorder="1" applyAlignment="1" applyProtection="1">
      <alignment horizontal="right"/>
    </xf>
    <xf numFmtId="0" fontId="16" fillId="0" borderId="7" xfId="0" applyFont="1" applyFill="1" applyBorder="1" applyProtection="1"/>
    <xf numFmtId="0" fontId="16" fillId="0" borderId="7" xfId="0" applyFont="1" applyFill="1" applyBorder="1" applyAlignment="1" applyProtection="1">
      <alignment horizontal="right"/>
    </xf>
    <xf numFmtId="164" fontId="16" fillId="0" borderId="25" xfId="0" applyNumberFormat="1" applyFont="1" applyFill="1" applyBorder="1" applyProtection="1"/>
    <xf numFmtId="164" fontId="16" fillId="0" borderId="7" xfId="0" applyNumberFormat="1" applyFont="1" applyFill="1" applyBorder="1" applyProtection="1"/>
    <xf numFmtId="0" fontId="16" fillId="0" borderId="7" xfId="0" applyFont="1" applyBorder="1" applyProtection="1"/>
    <xf numFmtId="0" fontId="15" fillId="0" borderId="0" xfId="0" applyFont="1" applyAlignment="1" applyProtection="1">
      <alignment horizontal="right"/>
    </xf>
    <xf numFmtId="0" fontId="15" fillId="0" borderId="0" xfId="0" applyFont="1" applyBorder="1" applyAlignment="1" applyProtection="1">
      <alignment horizontal="right"/>
    </xf>
    <xf numFmtId="0" fontId="15" fillId="0" borderId="0" xfId="0" applyFont="1" applyBorder="1" applyProtection="1"/>
    <xf numFmtId="1" fontId="16" fillId="0" borderId="0" xfId="0" applyNumberFormat="1" applyFont="1" applyProtection="1"/>
    <xf numFmtId="164" fontId="16" fillId="0" borderId="0" xfId="0" applyNumberFormat="1" applyFont="1" applyProtection="1"/>
    <xf numFmtId="2" fontId="16" fillId="0" borderId="0" xfId="0" applyNumberFormat="1" applyFont="1" applyProtection="1"/>
    <xf numFmtId="0" fontId="16" fillId="0" borderId="7" xfId="0" applyFont="1" applyBorder="1" applyAlignment="1" applyProtection="1">
      <alignment horizontal="right"/>
    </xf>
    <xf numFmtId="0" fontId="15" fillId="0" borderId="0" xfId="0" applyFont="1" applyBorder="1" applyAlignment="1" applyProtection="1">
      <alignment horizontal="left"/>
    </xf>
    <xf numFmtId="0" fontId="15" fillId="0" borderId="0" xfId="0" applyFont="1" applyFill="1" applyBorder="1" applyProtection="1"/>
    <xf numFmtId="0" fontId="16" fillId="0" borderId="17" xfId="0" applyFont="1" applyBorder="1" applyProtection="1"/>
    <xf numFmtId="0" fontId="15" fillId="2" borderId="34" xfId="0" applyFont="1" applyFill="1" applyBorder="1" applyAlignment="1" applyProtection="1">
      <alignment horizontal="center" vertical="center" textRotation="180"/>
    </xf>
    <xf numFmtId="0" fontId="15" fillId="2" borderId="35" xfId="0" applyFont="1" applyFill="1" applyBorder="1" applyProtection="1"/>
    <xf numFmtId="0" fontId="15" fillId="2" borderId="35" xfId="0" applyFont="1" applyFill="1" applyBorder="1" applyAlignment="1" applyProtection="1">
      <alignment horizontal="left" vertical="top"/>
    </xf>
    <xf numFmtId="0" fontId="16" fillId="0" borderId="0" xfId="0" applyFont="1" applyAlignment="1" applyProtection="1">
      <alignment wrapText="1"/>
    </xf>
    <xf numFmtId="0" fontId="16" fillId="0" borderId="5" xfId="0" applyFont="1" applyFill="1" applyBorder="1" applyProtection="1"/>
    <xf numFmtId="0" fontId="16" fillId="0" borderId="8" xfId="0" applyFont="1" applyFill="1" applyBorder="1" applyAlignment="1" applyProtection="1">
      <alignment wrapText="1"/>
    </xf>
    <xf numFmtId="0" fontId="16" fillId="0" borderId="4" xfId="0" applyFont="1" applyBorder="1" applyAlignment="1" applyProtection="1">
      <alignment wrapText="1"/>
    </xf>
    <xf numFmtId="165" fontId="16" fillId="0" borderId="0" xfId="0" applyNumberFormat="1" applyFont="1" applyProtection="1"/>
    <xf numFmtId="0" fontId="16" fillId="0" borderId="5" xfId="0" applyFont="1" applyBorder="1" applyProtection="1"/>
    <xf numFmtId="2" fontId="15" fillId="0" borderId="14" xfId="0" applyNumberFormat="1" applyFont="1" applyBorder="1" applyAlignment="1" applyProtection="1">
      <alignment horizontal="right" shrinkToFit="1"/>
    </xf>
    <xf numFmtId="0" fontId="16" fillId="0" borderId="5" xfId="0" applyFont="1" applyBorder="1" applyAlignment="1" applyProtection="1">
      <alignment horizontal="right"/>
    </xf>
    <xf numFmtId="0" fontId="15" fillId="0" borderId="14" xfId="0" applyFont="1" applyBorder="1" applyAlignment="1" applyProtection="1">
      <alignment horizontal="right" shrinkToFit="1"/>
    </xf>
    <xf numFmtId="0" fontId="15" fillId="0" borderId="5" xfId="0" applyFont="1" applyBorder="1" applyAlignment="1" applyProtection="1">
      <alignment horizontal="right" shrinkToFit="1"/>
    </xf>
    <xf numFmtId="0" fontId="16" fillId="0" borderId="8" xfId="0" applyFont="1" applyBorder="1" applyAlignment="1" applyProtection="1">
      <alignment horizontal="right"/>
    </xf>
    <xf numFmtId="1" fontId="15" fillId="0" borderId="14" xfId="0" applyNumberFormat="1" applyFont="1" applyBorder="1" applyAlignment="1" applyProtection="1">
      <alignment horizontal="right" shrinkToFit="1"/>
    </xf>
    <xf numFmtId="1" fontId="15" fillId="0" borderId="5" xfId="0" applyNumberFormat="1" applyFont="1" applyBorder="1" applyAlignment="1" applyProtection="1">
      <alignment horizontal="left" shrinkToFit="1"/>
    </xf>
    <xf numFmtId="2" fontId="15" fillId="0" borderId="0" xfId="0" applyNumberFormat="1" applyFont="1" applyAlignment="1" applyProtection="1">
      <alignment horizontal="right" shrinkToFit="1"/>
    </xf>
    <xf numFmtId="2" fontId="15" fillId="0" borderId="27" xfId="0" applyNumberFormat="1" applyFont="1" applyBorder="1" applyAlignment="1" applyProtection="1">
      <alignment horizontal="right" shrinkToFit="1"/>
    </xf>
    <xf numFmtId="0" fontId="17" fillId="0" borderId="0" xfId="0" applyFont="1" applyBorder="1" applyAlignment="1" applyProtection="1">
      <alignment horizontal="right"/>
    </xf>
    <xf numFmtId="0" fontId="17" fillId="0" borderId="0" xfId="0" applyFont="1" applyProtection="1"/>
    <xf numFmtId="0" fontId="17" fillId="0" borderId="0" xfId="0" applyFont="1" applyAlignment="1" applyProtection="1">
      <alignment horizontal="right"/>
    </xf>
    <xf numFmtId="0" fontId="17" fillId="0" borderId="0" xfId="0" applyFont="1" applyBorder="1" applyProtection="1"/>
    <xf numFmtId="0" fontId="17" fillId="0" borderId="6" xfId="0" applyFont="1" applyBorder="1" applyProtection="1"/>
    <xf numFmtId="0" fontId="17" fillId="0" borderId="7" xfId="0" applyFont="1" applyBorder="1" applyAlignment="1" applyProtection="1">
      <alignment horizontal="right"/>
    </xf>
    <xf numFmtId="2" fontId="18" fillId="0" borderId="0" xfId="0" applyNumberFormat="1" applyFont="1" applyAlignment="1" applyProtection="1">
      <alignment horizontal="right" shrinkToFit="1"/>
    </xf>
    <xf numFmtId="0" fontId="4" fillId="0" borderId="0" xfId="0" applyFont="1" applyAlignment="1" applyProtection="1">
      <alignment horizontal="centerContinuous"/>
    </xf>
    <xf numFmtId="0" fontId="17" fillId="0" borderId="22" xfId="0" applyFont="1" applyBorder="1" applyProtection="1"/>
    <xf numFmtId="0" fontId="17" fillId="0" borderId="14" xfId="0" applyFont="1" applyBorder="1" applyProtection="1"/>
    <xf numFmtId="0" fontId="17" fillId="0" borderId="24" xfId="0" applyFont="1" applyBorder="1" applyProtection="1"/>
    <xf numFmtId="2" fontId="17" fillId="3" borderId="28" xfId="0" applyNumberFormat="1" applyFont="1" applyFill="1" applyBorder="1" applyAlignment="1" applyProtection="1">
      <alignment shrinkToFit="1"/>
      <protection locked="0"/>
    </xf>
    <xf numFmtId="2" fontId="17" fillId="3" borderId="29" xfId="0" applyNumberFormat="1" applyFont="1" applyFill="1" applyBorder="1" applyAlignment="1" applyProtection="1">
      <alignment shrinkToFit="1"/>
      <protection locked="0"/>
    </xf>
    <xf numFmtId="1" fontId="17" fillId="3" borderId="16" xfId="0" applyNumberFormat="1" applyFont="1" applyFill="1" applyBorder="1" applyAlignment="1" applyProtection="1">
      <alignment shrinkToFit="1"/>
      <protection locked="0"/>
    </xf>
    <xf numFmtId="0" fontId="19" fillId="0" borderId="0" xfId="0" applyFont="1" applyFill="1" applyBorder="1" applyAlignment="1" applyProtection="1"/>
    <xf numFmtId="0" fontId="15" fillId="0" borderId="0"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17"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protection hidden="1"/>
    </xf>
    <xf numFmtId="0" fontId="15" fillId="0" borderId="0" xfId="0" applyFont="1" applyFill="1" applyBorder="1" applyAlignment="1" applyProtection="1">
      <alignment horizontal="left" vertical="top" wrapText="1"/>
      <protection hidden="1"/>
    </xf>
    <xf numFmtId="0" fontId="4" fillId="0" borderId="0" xfId="0" applyFont="1" applyFill="1" applyBorder="1" applyAlignment="1" applyProtection="1">
      <alignment horizontal="left" vertical="center"/>
      <protection hidden="1"/>
    </xf>
    <xf numFmtId="0" fontId="4" fillId="0" borderId="0" xfId="0" applyFont="1" applyFill="1" applyBorder="1" applyAlignment="1" applyProtection="1">
      <alignment horizontal="center" vertical="top" wrapText="1"/>
      <protection hidden="1"/>
    </xf>
    <xf numFmtId="0" fontId="15" fillId="0" borderId="7" xfId="0" applyFont="1" applyFill="1" applyBorder="1" applyAlignment="1" applyProtection="1">
      <alignment horizontal="left" vertical="top" wrapText="1"/>
    </xf>
    <xf numFmtId="0" fontId="5" fillId="0" borderId="7" xfId="0" applyFont="1" applyFill="1" applyBorder="1" applyAlignment="1" applyProtection="1">
      <alignment horizontal="left" vertical="top" wrapText="1"/>
    </xf>
    <xf numFmtId="0" fontId="15" fillId="2" borderId="7" xfId="0" applyFont="1" applyFill="1" applyBorder="1" applyProtection="1"/>
    <xf numFmtId="0" fontId="15" fillId="2" borderId="8" xfId="0" applyFont="1" applyFill="1" applyBorder="1" applyProtection="1"/>
    <xf numFmtId="0" fontId="17" fillId="0" borderId="0" xfId="0" applyFont="1" applyFill="1" applyBorder="1" applyAlignment="1" applyProtection="1">
      <alignment horizontal="left" vertical="top" wrapText="1"/>
    </xf>
    <xf numFmtId="0" fontId="17" fillId="0" borderId="5" xfId="0" applyFont="1" applyFill="1" applyBorder="1" applyAlignment="1" applyProtection="1">
      <alignment horizontal="left" vertical="top" wrapText="1"/>
    </xf>
    <xf numFmtId="0" fontId="17" fillId="0" borderId="4" xfId="0" applyFont="1" applyFill="1" applyBorder="1" applyAlignment="1" applyProtection="1">
      <alignment horizontal="left" vertical="top" wrapText="1"/>
    </xf>
    <xf numFmtId="0" fontId="17" fillId="0" borderId="7" xfId="0" applyFont="1" applyFill="1" applyBorder="1" applyAlignment="1" applyProtection="1">
      <alignment horizontal="left" vertical="top" wrapText="1"/>
    </xf>
    <xf numFmtId="0" fontId="17" fillId="0" borderId="17" xfId="0" applyFont="1" applyFill="1" applyBorder="1" applyAlignment="1" applyProtection="1">
      <alignment horizontal="left" vertical="top" wrapText="1"/>
    </xf>
    <xf numFmtId="0" fontId="16" fillId="0" borderId="6" xfId="0" applyFont="1" applyBorder="1" applyAlignment="1" applyProtection="1">
      <alignment vertical="top" wrapText="1"/>
    </xf>
    <xf numFmtId="0" fontId="16" fillId="0" borderId="7" xfId="0" applyFont="1" applyBorder="1" applyAlignment="1" applyProtection="1">
      <alignment vertical="top" wrapText="1"/>
    </xf>
    <xf numFmtId="0" fontId="16" fillId="0" borderId="8" xfId="0" applyFont="1" applyBorder="1" applyProtection="1"/>
    <xf numFmtId="0" fontId="17" fillId="0" borderId="39" xfId="0" applyFont="1" applyFill="1" applyBorder="1" applyAlignment="1" applyProtection="1">
      <alignment horizontal="left" vertical="top" wrapText="1"/>
    </xf>
    <xf numFmtId="0" fontId="17" fillId="0" borderId="40" xfId="0" applyFont="1" applyFill="1" applyBorder="1" applyAlignment="1" applyProtection="1">
      <alignment horizontal="left" vertical="top" wrapText="1"/>
    </xf>
    <xf numFmtId="0" fontId="17" fillId="0" borderId="0" xfId="0" applyFont="1" applyAlignment="1" applyProtection="1">
      <alignment horizontal="right"/>
    </xf>
    <xf numFmtId="0" fontId="16" fillId="2" borderId="9" xfId="0" applyFont="1" applyFill="1" applyBorder="1" applyAlignment="1" applyProtection="1">
      <alignment horizontal="left" vertical="center"/>
    </xf>
    <xf numFmtId="0" fontId="4" fillId="0" borderId="19" xfId="0" applyFont="1" applyBorder="1" applyAlignment="1" applyProtection="1">
      <alignment horizontal="center"/>
    </xf>
    <xf numFmtId="0" fontId="26" fillId="0" borderId="0" xfId="0" applyFont="1" applyProtection="1"/>
    <xf numFmtId="0" fontId="11" fillId="0" borderId="0" xfId="0" applyFont="1" applyBorder="1" applyAlignment="1" applyProtection="1">
      <alignment horizontal="centerContinuous" vertical="center"/>
    </xf>
    <xf numFmtId="0" fontId="27" fillId="0" borderId="0" xfId="0" applyFont="1" applyProtection="1"/>
    <xf numFmtId="0" fontId="1" fillId="7" borderId="1" xfId="0" applyFont="1" applyFill="1" applyBorder="1" applyAlignment="1" applyProtection="1">
      <alignment vertical="center"/>
    </xf>
    <xf numFmtId="0" fontId="1" fillId="7" borderId="2" xfId="0" applyFont="1" applyFill="1" applyBorder="1" applyAlignment="1" applyProtection="1">
      <alignment vertical="center"/>
    </xf>
    <xf numFmtId="0" fontId="2" fillId="7" borderId="2" xfId="0" applyFont="1" applyFill="1" applyBorder="1" applyAlignment="1" applyProtection="1">
      <alignment horizontal="center" vertical="center"/>
    </xf>
    <xf numFmtId="0" fontId="1" fillId="7" borderId="3" xfId="0" applyFont="1" applyFill="1" applyBorder="1" applyAlignment="1" applyProtection="1">
      <alignment horizontal="right" vertical="center"/>
    </xf>
    <xf numFmtId="0" fontId="3" fillId="7" borderId="4" xfId="0" applyFont="1" applyFill="1" applyBorder="1" applyAlignment="1" applyProtection="1">
      <alignment horizontal="left" vertical="center" indent="1"/>
    </xf>
    <xf numFmtId="0" fontId="3" fillId="7" borderId="0" xfId="0" applyFont="1" applyFill="1" applyBorder="1" applyAlignment="1" applyProtection="1">
      <alignment vertical="center"/>
    </xf>
    <xf numFmtId="0" fontId="29" fillId="7" borderId="0" xfId="0" applyFont="1" applyFill="1" applyBorder="1" applyAlignment="1" applyProtection="1">
      <alignment vertical="center"/>
    </xf>
    <xf numFmtId="0" fontId="3" fillId="7" borderId="5" xfId="0" applyFont="1" applyFill="1" applyBorder="1" applyAlignment="1" applyProtection="1">
      <alignment vertical="center"/>
    </xf>
    <xf numFmtId="0" fontId="3" fillId="7" borderId="6" xfId="0" applyFont="1" applyFill="1" applyBorder="1" applyAlignment="1" applyProtection="1">
      <alignment vertical="center"/>
    </xf>
    <xf numFmtId="0" fontId="3" fillId="7" borderId="7" xfId="0" applyFont="1" applyFill="1" applyBorder="1" applyAlignment="1" applyProtection="1">
      <alignment vertical="center"/>
    </xf>
    <xf numFmtId="0" fontId="3" fillId="7" borderId="8" xfId="0" applyFont="1" applyFill="1" applyBorder="1" applyAlignment="1" applyProtection="1">
      <alignment vertical="center"/>
    </xf>
    <xf numFmtId="0" fontId="15" fillId="0" borderId="0" xfId="0" applyFont="1" applyFill="1" applyBorder="1" applyAlignment="1" applyProtection="1">
      <alignment horizontal="left" vertical="top" wrapText="1"/>
    </xf>
    <xf numFmtId="0" fontId="7" fillId="6" borderId="0" xfId="0" applyFont="1" applyFill="1" applyProtection="1"/>
    <xf numFmtId="0" fontId="5" fillId="6" borderId="0" xfId="0" applyFont="1" applyFill="1" applyBorder="1" applyAlignment="1" applyProtection="1">
      <alignment horizontal="left" vertical="top" wrapText="1"/>
    </xf>
    <xf numFmtId="0" fontId="16" fillId="6" borderId="0" xfId="0" applyFont="1" applyFill="1" applyBorder="1" applyProtection="1"/>
    <xf numFmtId="0" fontId="17" fillId="0" borderId="0" xfId="0" applyFont="1" applyFill="1" applyProtection="1"/>
    <xf numFmtId="0" fontId="4" fillId="0" borderId="0" xfId="0" applyFont="1" applyFill="1" applyBorder="1" applyAlignment="1" applyProtection="1">
      <alignment horizontal="left" vertical="top" wrapText="1"/>
    </xf>
    <xf numFmtId="9" fontId="15" fillId="8" borderId="0" xfId="0" applyNumberFormat="1" applyFont="1" applyFill="1" applyBorder="1" applyAlignment="1" applyProtection="1">
      <alignment shrinkToFit="1"/>
    </xf>
    <xf numFmtId="9" fontId="15" fillId="8" borderId="14" xfId="0" applyNumberFormat="1" applyFont="1" applyFill="1" applyBorder="1" applyAlignment="1" applyProtection="1">
      <alignment shrinkToFit="1"/>
    </xf>
    <xf numFmtId="2" fontId="11" fillId="8" borderId="7" xfId="0" applyNumberFormat="1" applyFont="1" applyFill="1" applyBorder="1" applyAlignment="1" applyProtection="1">
      <alignment horizontal="right" shrinkToFit="1"/>
    </xf>
    <xf numFmtId="2" fontId="15" fillId="8" borderId="0" xfId="0" applyNumberFormat="1" applyFont="1" applyFill="1" applyAlignment="1" applyProtection="1">
      <alignment horizontal="center" shrinkToFit="1"/>
    </xf>
    <xf numFmtId="2" fontId="11" fillId="8" borderId="7" xfId="0" applyNumberFormat="1" applyFont="1" applyFill="1" applyBorder="1" applyAlignment="1" applyProtection="1">
      <alignment horizontal="left" shrinkToFit="1"/>
    </xf>
    <xf numFmtId="2" fontId="15" fillId="8" borderId="0" xfId="0" applyNumberFormat="1" applyFont="1" applyFill="1" applyBorder="1" applyAlignment="1" applyProtection="1">
      <alignment horizontal="center" shrinkToFit="1"/>
    </xf>
    <xf numFmtId="2" fontId="11" fillId="8" borderId="31" xfId="0" applyNumberFormat="1" applyFont="1" applyFill="1" applyBorder="1" applyAlignment="1" applyProtection="1">
      <alignment horizontal="right" shrinkToFit="1"/>
    </xf>
    <xf numFmtId="2" fontId="11" fillId="8" borderId="25" xfId="0" applyNumberFormat="1" applyFont="1" applyFill="1" applyBorder="1" applyAlignment="1" applyProtection="1">
      <alignment horizontal="left" shrinkToFit="1"/>
    </xf>
    <xf numFmtId="2" fontId="11" fillId="8" borderId="30" xfId="0" applyNumberFormat="1" applyFont="1" applyFill="1" applyBorder="1" applyAlignment="1" applyProtection="1">
      <alignment horizontal="right" shrinkToFit="1"/>
    </xf>
    <xf numFmtId="1" fontId="11" fillId="8" borderId="30" xfId="0" applyNumberFormat="1" applyFont="1" applyFill="1" applyBorder="1" applyAlignment="1" applyProtection="1">
      <alignment horizontal="right" shrinkToFit="1"/>
    </xf>
    <xf numFmtId="1" fontId="15" fillId="8" borderId="0" xfId="0" applyNumberFormat="1" applyFont="1" applyFill="1" applyBorder="1" applyAlignment="1" applyProtection="1">
      <alignment horizontal="center" shrinkToFit="1"/>
    </xf>
    <xf numFmtId="1" fontId="11" fillId="8" borderId="8" xfId="0" applyNumberFormat="1" applyFont="1" applyFill="1" applyBorder="1" applyAlignment="1" applyProtection="1">
      <alignment horizontal="left" shrinkToFit="1"/>
    </xf>
    <xf numFmtId="2" fontId="11" fillId="8" borderId="0" xfId="0" applyNumberFormat="1" applyFont="1" applyFill="1" applyBorder="1" applyAlignment="1" applyProtection="1">
      <alignment horizontal="right" shrinkToFit="1"/>
    </xf>
    <xf numFmtId="2" fontId="11" fillId="8" borderId="0" xfId="0" applyNumberFormat="1" applyFont="1" applyFill="1" applyBorder="1" applyAlignment="1" applyProtection="1">
      <alignment horizontal="left" shrinkToFit="1"/>
    </xf>
    <xf numFmtId="2" fontId="11" fillId="8" borderId="27" xfId="0" applyNumberFormat="1" applyFont="1" applyFill="1" applyBorder="1" applyAlignment="1" applyProtection="1">
      <alignment horizontal="right" shrinkToFit="1"/>
    </xf>
    <xf numFmtId="2" fontId="11" fillId="8" borderId="15" xfId="0" applyNumberFormat="1" applyFont="1" applyFill="1" applyBorder="1" applyAlignment="1" applyProtection="1">
      <alignment horizontal="left" shrinkToFit="1"/>
    </xf>
    <xf numFmtId="2" fontId="11" fillId="8" borderId="14" xfId="0" applyNumberFormat="1" applyFont="1" applyFill="1" applyBorder="1" applyAlignment="1" applyProtection="1">
      <alignment horizontal="right" shrinkToFit="1"/>
    </xf>
    <xf numFmtId="0" fontId="17" fillId="9" borderId="21" xfId="0" applyNumberFormat="1" applyFont="1" applyFill="1" applyBorder="1" applyAlignment="1" applyProtection="1">
      <alignment horizontal="center" shrinkToFit="1"/>
      <protection locked="0"/>
    </xf>
    <xf numFmtId="0" fontId="17" fillId="9" borderId="14" xfId="0" applyFont="1" applyFill="1" applyBorder="1" applyAlignment="1" applyProtection="1">
      <alignment horizontal="center" shrinkToFit="1"/>
      <protection locked="0"/>
    </xf>
    <xf numFmtId="0" fontId="17" fillId="9" borderId="23" xfId="0" applyNumberFormat="1" applyFont="1" applyFill="1" applyBorder="1" applyAlignment="1" applyProtection="1">
      <alignment horizontal="center" shrinkToFit="1"/>
      <protection locked="0"/>
    </xf>
    <xf numFmtId="0" fontId="17" fillId="9" borderId="21" xfId="0" applyFont="1" applyFill="1" applyBorder="1" applyAlignment="1" applyProtection="1">
      <alignment horizontal="center" shrinkToFit="1"/>
      <protection locked="0"/>
    </xf>
    <xf numFmtId="0" fontId="17" fillId="9" borderId="16" xfId="0" applyFont="1" applyFill="1" applyBorder="1" applyAlignment="1" applyProtection="1">
      <alignment horizontal="center" shrinkToFit="1"/>
      <protection locked="0"/>
    </xf>
    <xf numFmtId="0" fontId="17" fillId="9" borderId="23" xfId="0" applyFont="1" applyFill="1" applyBorder="1" applyAlignment="1" applyProtection="1">
      <alignment horizontal="center" shrinkToFit="1"/>
      <protection locked="0"/>
    </xf>
    <xf numFmtId="0" fontId="17" fillId="9" borderId="21" xfId="0" applyFont="1" applyFill="1" applyBorder="1" applyAlignment="1" applyProtection="1">
      <alignment shrinkToFit="1"/>
      <protection locked="0"/>
    </xf>
    <xf numFmtId="0" fontId="17" fillId="9" borderId="14" xfId="0" applyNumberFormat="1" applyFont="1" applyFill="1" applyBorder="1" applyAlignment="1" applyProtection="1">
      <alignment shrinkToFit="1"/>
      <protection locked="0"/>
    </xf>
    <xf numFmtId="0" fontId="17" fillId="9" borderId="21" xfId="0" applyNumberFormat="1" applyFont="1" applyFill="1" applyBorder="1" applyAlignment="1" applyProtection="1">
      <alignment shrinkToFit="1"/>
      <protection locked="0"/>
    </xf>
    <xf numFmtId="2" fontId="17" fillId="9" borderId="23" xfId="0" applyNumberFormat="1" applyFont="1" applyFill="1" applyBorder="1" applyAlignment="1" applyProtection="1">
      <alignment shrinkToFit="1"/>
      <protection locked="0"/>
    </xf>
    <xf numFmtId="2" fontId="17" fillId="10" borderId="28" xfId="0" applyNumberFormat="1" applyFont="1" applyFill="1" applyBorder="1" applyAlignment="1" applyProtection="1">
      <alignment shrinkToFit="1"/>
      <protection locked="0"/>
    </xf>
    <xf numFmtId="2" fontId="17" fillId="10" borderId="29" xfId="0" applyNumberFormat="1" applyFont="1" applyFill="1" applyBorder="1" applyAlignment="1" applyProtection="1">
      <alignment shrinkToFit="1"/>
      <protection locked="0"/>
    </xf>
    <xf numFmtId="0" fontId="8" fillId="9" borderId="35" xfId="0" applyFont="1" applyFill="1" applyBorder="1" applyAlignment="1" applyProtection="1">
      <alignment horizontal="center"/>
      <protection locked="0"/>
    </xf>
    <xf numFmtId="0" fontId="11" fillId="9" borderId="2" xfId="0" applyFont="1" applyFill="1" applyBorder="1" applyAlignment="1" applyProtection="1">
      <alignment horizontal="right"/>
    </xf>
    <xf numFmtId="0" fontId="4" fillId="2" borderId="35" xfId="0" applyFont="1" applyFill="1" applyBorder="1" applyAlignment="1" applyProtection="1">
      <alignment horizontal="right"/>
    </xf>
    <xf numFmtId="0" fontId="15" fillId="0" borderId="0" xfId="0" applyFont="1" applyBorder="1" applyAlignment="1" applyProtection="1">
      <alignment horizontal="left" vertical="top"/>
    </xf>
    <xf numFmtId="0" fontId="17" fillId="0" borderId="0" xfId="0" applyFont="1" applyFill="1" applyBorder="1" applyAlignment="1" applyProtection="1">
      <alignment horizontal="left" vertical="top" wrapText="1"/>
    </xf>
    <xf numFmtId="0" fontId="16" fillId="6" borderId="0" xfId="0" applyFont="1" applyFill="1" applyAlignment="1" applyProtection="1">
      <alignment horizontal="center" wrapText="1"/>
      <protection locked="0"/>
    </xf>
    <xf numFmtId="0" fontId="17" fillId="0" borderId="0" xfId="0" applyFont="1" applyFill="1" applyBorder="1" applyAlignment="1" applyProtection="1">
      <alignment horizontal="left" vertical="top"/>
    </xf>
    <xf numFmtId="0" fontId="17" fillId="0" borderId="5" xfId="0" applyFont="1" applyFill="1" applyBorder="1" applyAlignment="1" applyProtection="1">
      <alignment horizontal="left" vertical="top"/>
    </xf>
    <xf numFmtId="0" fontId="17" fillId="0" borderId="4" xfId="0" applyFont="1" applyFill="1" applyBorder="1" applyAlignment="1" applyProtection="1">
      <alignment horizontal="left" vertical="top"/>
    </xf>
    <xf numFmtId="0" fontId="33" fillId="0" borderId="4" xfId="0" applyFont="1" applyFill="1" applyBorder="1" applyAlignment="1" applyProtection="1">
      <alignment horizontal="left" vertical="top" wrapText="1"/>
    </xf>
    <xf numFmtId="0" fontId="17" fillId="0" borderId="0" xfId="0" applyFont="1" applyFill="1" applyBorder="1" applyAlignment="1" applyProtection="1">
      <alignment horizontal="left" vertical="top" wrapText="1"/>
    </xf>
    <xf numFmtId="0" fontId="17" fillId="0" borderId="5" xfId="0" applyFont="1" applyFill="1" applyBorder="1" applyAlignment="1" applyProtection="1">
      <alignment horizontal="left" vertical="top" wrapText="1"/>
    </xf>
    <xf numFmtId="0" fontId="17" fillId="0" borderId="4" xfId="0" applyFont="1" applyFill="1" applyBorder="1" applyAlignment="1" applyProtection="1">
      <alignment horizontal="left" vertical="top" wrapText="1"/>
    </xf>
    <xf numFmtId="0" fontId="5" fillId="2" borderId="13" xfId="0" applyFont="1" applyFill="1" applyBorder="1" applyAlignment="1" applyProtection="1">
      <alignment horizontal="center" vertical="center" textRotation="180"/>
    </xf>
    <xf numFmtId="0" fontId="4" fillId="2" borderId="13" xfId="0" applyFont="1" applyFill="1" applyBorder="1" applyAlignment="1" applyProtection="1">
      <alignment horizontal="center" vertical="center" textRotation="180"/>
    </xf>
    <xf numFmtId="0" fontId="4" fillId="0" borderId="19" xfId="0" applyFont="1" applyBorder="1" applyAlignment="1" applyProtection="1">
      <alignment horizontal="center"/>
    </xf>
    <xf numFmtId="0" fontId="4" fillId="0" borderId="0" xfId="0" applyFont="1" applyBorder="1" applyAlignment="1" applyProtection="1">
      <alignment horizontal="center"/>
    </xf>
    <xf numFmtId="0" fontId="4" fillId="2" borderId="12" xfId="0" applyFont="1" applyFill="1" applyBorder="1" applyAlignment="1" applyProtection="1">
      <alignment horizontal="center" vertical="center" textRotation="180"/>
    </xf>
    <xf numFmtId="0" fontId="4" fillId="2" borderId="18" xfId="0" applyFont="1" applyFill="1" applyBorder="1" applyAlignment="1" applyProtection="1">
      <alignment horizontal="center" vertical="center" textRotation="180"/>
    </xf>
    <xf numFmtId="0" fontId="5" fillId="2" borderId="18" xfId="0" applyFont="1" applyFill="1" applyBorder="1" applyAlignment="1" applyProtection="1">
      <alignment horizontal="center" vertical="center" textRotation="180"/>
    </xf>
    <xf numFmtId="0" fontId="15" fillId="0" borderId="0" xfId="0" applyFont="1" applyFill="1" applyBorder="1" applyAlignment="1" applyProtection="1">
      <alignment horizontal="left" vertical="top" wrapText="1"/>
    </xf>
    <xf numFmtId="0" fontId="0" fillId="0" borderId="0" xfId="0" applyAlignment="1"/>
    <xf numFmtId="0" fontId="15" fillId="6" borderId="0" xfId="0" applyFont="1" applyFill="1" applyAlignment="1" applyProtection="1">
      <alignment horizontal="left" vertical="top"/>
      <protection locked="0"/>
    </xf>
    <xf numFmtId="0" fontId="25" fillId="6" borderId="0" xfId="0" applyFont="1" applyFill="1" applyAlignment="1" applyProtection="1">
      <alignment horizontal="left" vertical="top"/>
      <protection locked="0"/>
    </xf>
    <xf numFmtId="0" fontId="17" fillId="6" borderId="0" xfId="0" applyFont="1" applyFill="1" applyBorder="1" applyAlignment="1" applyProtection="1">
      <alignment horizontal="center" vertical="center" wrapText="1"/>
      <protection locked="0"/>
    </xf>
    <xf numFmtId="0" fontId="17" fillId="6" borderId="16" xfId="0" applyFont="1" applyFill="1" applyBorder="1" applyAlignment="1" applyProtection="1">
      <alignment horizontal="center" vertical="center" wrapText="1"/>
      <protection locked="0"/>
    </xf>
    <xf numFmtId="0" fontId="15" fillId="9" borderId="4" xfId="0" applyFont="1" applyFill="1" applyBorder="1" applyAlignment="1" applyProtection="1">
      <alignment horizontal="left" vertical="top" wrapText="1"/>
      <protection hidden="1"/>
    </xf>
    <xf numFmtId="0" fontId="0" fillId="9" borderId="0" xfId="0" applyFill="1" applyAlignment="1">
      <alignment horizontal="left" vertical="top" wrapText="1"/>
    </xf>
    <xf numFmtId="0" fontId="0" fillId="9" borderId="5" xfId="0" applyFill="1" applyBorder="1" applyAlignment="1">
      <alignment horizontal="left" vertical="top" wrapText="1"/>
    </xf>
    <xf numFmtId="0" fontId="0" fillId="9" borderId="4" xfId="0" applyFill="1" applyBorder="1" applyAlignment="1">
      <alignment horizontal="left" vertical="top" wrapText="1"/>
    </xf>
    <xf numFmtId="0" fontId="15" fillId="6" borderId="4" xfId="0" applyFont="1" applyFill="1" applyBorder="1" applyAlignment="1" applyProtection="1">
      <alignment horizontal="left" vertical="top" wrapText="1"/>
      <protection hidden="1"/>
    </xf>
    <xf numFmtId="0" fontId="0" fillId="6" borderId="0" xfId="0" applyFill="1" applyAlignment="1">
      <alignment horizontal="left" vertical="top" wrapText="1"/>
    </xf>
    <xf numFmtId="0" fontId="0" fillId="6" borderId="5" xfId="0" applyFill="1" applyBorder="1" applyAlignment="1">
      <alignment horizontal="left" vertical="top" wrapText="1"/>
    </xf>
    <xf numFmtId="0" fontId="16" fillId="6" borderId="0" xfId="0" applyFont="1" applyFill="1" applyAlignment="1" applyProtection="1">
      <alignment horizontal="center" wrapText="1"/>
      <protection locked="0"/>
    </xf>
    <xf numFmtId="0" fontId="4" fillId="2" borderId="1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0" borderId="0" xfId="0" applyFont="1" applyAlignment="1" applyProtection="1">
      <alignment horizontal="center"/>
    </xf>
    <xf numFmtId="0" fontId="15" fillId="0" borderId="0" xfId="0" applyFont="1" applyAlignment="1" applyProtection="1">
      <alignment horizontal="center"/>
    </xf>
    <xf numFmtId="0" fontId="4" fillId="10" borderId="9" xfId="0" applyFont="1" applyFill="1" applyBorder="1" applyAlignment="1" applyProtection="1">
      <alignment horizontal="left" vertical="center"/>
      <protection locked="0"/>
    </xf>
    <xf numFmtId="0" fontId="4" fillId="10" borderId="10" xfId="0" applyFont="1" applyFill="1" applyBorder="1" applyAlignment="1" applyProtection="1">
      <alignment horizontal="left" vertical="center"/>
      <protection locked="0"/>
    </xf>
    <xf numFmtId="0" fontId="4" fillId="10" borderId="11" xfId="0" applyFont="1" applyFill="1" applyBorder="1" applyAlignment="1" applyProtection="1">
      <alignment horizontal="left" vertical="center"/>
      <protection locked="0"/>
    </xf>
    <xf numFmtId="0" fontId="30" fillId="0" borderId="4"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5" xfId="0" applyFont="1" applyFill="1" applyBorder="1" applyAlignment="1" applyProtection="1">
      <alignment horizontal="left" vertical="center"/>
      <protection hidden="1"/>
    </xf>
    <xf numFmtId="0" fontId="17" fillId="10" borderId="9" xfId="0" applyFont="1" applyFill="1" applyBorder="1" applyAlignment="1" applyProtection="1">
      <alignment horizontal="left" vertical="center" wrapText="1"/>
      <protection locked="0"/>
    </xf>
    <xf numFmtId="0" fontId="17" fillId="10" borderId="10" xfId="0" applyFont="1" applyFill="1" applyBorder="1" applyAlignment="1" applyProtection="1">
      <alignment horizontal="left" vertical="center" wrapText="1"/>
      <protection locked="0"/>
    </xf>
    <xf numFmtId="0" fontId="17" fillId="10" borderId="11" xfId="0" applyFont="1" applyFill="1" applyBorder="1" applyAlignment="1" applyProtection="1">
      <alignment horizontal="left" vertical="center" wrapText="1"/>
      <protection locked="0"/>
    </xf>
    <xf numFmtId="0" fontId="15" fillId="6" borderId="0" xfId="0" applyFont="1" applyFill="1" applyBorder="1" applyAlignment="1" applyProtection="1">
      <alignment horizontal="left" vertical="top" wrapText="1"/>
    </xf>
    <xf numFmtId="0" fontId="16" fillId="0" borderId="0" xfId="0" applyFont="1" applyFill="1" applyAlignment="1" applyProtection="1">
      <alignment wrapText="1"/>
    </xf>
    <xf numFmtId="1" fontId="11" fillId="0" borderId="20" xfId="0" applyNumberFormat="1" applyFont="1" applyFill="1" applyBorder="1" applyAlignment="1" applyProtection="1">
      <alignment horizontal="center" vertical="center" wrapText="1"/>
    </xf>
    <xf numFmtId="1" fontId="11" fillId="0" borderId="19" xfId="0" applyNumberFormat="1" applyFont="1" applyFill="1" applyBorder="1" applyAlignment="1" applyProtection="1">
      <alignment horizontal="center" vertical="center" wrapText="1"/>
    </xf>
    <xf numFmtId="1" fontId="11" fillId="0" borderId="26" xfId="0" applyNumberFormat="1" applyFont="1" applyFill="1" applyBorder="1" applyAlignment="1" applyProtection="1">
      <alignment horizontal="center" vertical="center" wrapText="1"/>
    </xf>
    <xf numFmtId="1" fontId="11" fillId="0" borderId="14" xfId="0" applyNumberFormat="1" applyFont="1" applyFill="1" applyBorder="1" applyAlignment="1" applyProtection="1">
      <alignment horizontal="center" vertical="center" wrapText="1"/>
    </xf>
    <xf numFmtId="1" fontId="11" fillId="0" borderId="0" xfId="0" applyNumberFormat="1" applyFont="1" applyFill="1" applyBorder="1" applyAlignment="1" applyProtection="1">
      <alignment horizontal="center" vertical="center" wrapText="1"/>
    </xf>
    <xf numFmtId="1" fontId="11" fillId="0" borderId="5" xfId="0" applyNumberFormat="1"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textRotation="180"/>
    </xf>
    <xf numFmtId="0" fontId="17" fillId="0" borderId="36" xfId="0" applyFont="1" applyBorder="1" applyAlignment="1" applyProtection="1">
      <alignment horizontal="center"/>
    </xf>
    <xf numFmtId="0" fontId="17" fillId="0" borderId="37" xfId="0" applyFont="1" applyBorder="1" applyAlignment="1" applyProtection="1">
      <alignment horizontal="center"/>
    </xf>
    <xf numFmtId="0" fontId="15" fillId="0" borderId="38" xfId="0" applyFont="1" applyBorder="1" applyAlignment="1" applyProtection="1">
      <alignment horizontal="center"/>
    </xf>
    <xf numFmtId="0" fontId="15" fillId="0" borderId="36" xfId="0" applyFont="1" applyBorder="1" applyAlignment="1" applyProtection="1">
      <alignment horizontal="center"/>
    </xf>
    <xf numFmtId="0" fontId="15" fillId="0" borderId="37" xfId="0" applyFont="1" applyBorder="1" applyAlignment="1" applyProtection="1">
      <alignment horizontal="center"/>
    </xf>
    <xf numFmtId="0" fontId="15" fillId="0" borderId="20" xfId="0" applyFont="1" applyBorder="1" applyAlignment="1" applyProtection="1">
      <alignment horizontal="center" wrapText="1"/>
    </xf>
    <xf numFmtId="0" fontId="15" fillId="0" borderId="19" xfId="0" applyFont="1" applyBorder="1" applyAlignment="1" applyProtection="1">
      <alignment horizontal="center" wrapText="1"/>
    </xf>
    <xf numFmtId="0" fontId="15" fillId="0" borderId="26" xfId="0" applyFont="1" applyBorder="1" applyAlignment="1" applyProtection="1">
      <alignment horizontal="center" wrapText="1"/>
    </xf>
    <xf numFmtId="0" fontId="15" fillId="0" borderId="14" xfId="0" applyFont="1" applyBorder="1" applyAlignment="1" applyProtection="1">
      <alignment horizontal="center" wrapText="1"/>
    </xf>
    <xf numFmtId="0" fontId="15" fillId="0" borderId="0" xfId="0" applyFont="1" applyBorder="1" applyAlignment="1" applyProtection="1">
      <alignment horizontal="center" wrapText="1"/>
    </xf>
    <xf numFmtId="0" fontId="15" fillId="0" borderId="5" xfId="0" applyFont="1" applyBorder="1" applyAlignment="1" applyProtection="1">
      <alignment horizontal="center" wrapText="1"/>
    </xf>
    <xf numFmtId="0" fontId="15" fillId="0" borderId="30" xfId="0" applyFont="1" applyBorder="1" applyAlignment="1" applyProtection="1">
      <alignment horizontal="center" wrapText="1"/>
    </xf>
    <xf numFmtId="0" fontId="15" fillId="0" borderId="7" xfId="0" applyFont="1" applyBorder="1" applyAlignment="1" applyProtection="1">
      <alignment horizontal="center" wrapText="1"/>
    </xf>
    <xf numFmtId="0" fontId="15" fillId="0" borderId="8" xfId="0" applyFont="1" applyBorder="1" applyAlignment="1" applyProtection="1">
      <alignment horizontal="center" wrapText="1"/>
    </xf>
    <xf numFmtId="0" fontId="17" fillId="0" borderId="4" xfId="0" applyFont="1" applyBorder="1" applyAlignment="1" applyProtection="1">
      <alignment horizontal="center"/>
    </xf>
    <xf numFmtId="0" fontId="17" fillId="0" borderId="0" xfId="0" applyFont="1" applyBorder="1" applyAlignment="1" applyProtection="1">
      <alignment horizontal="center"/>
    </xf>
    <xf numFmtId="0" fontId="17" fillId="0" borderId="27" xfId="0" applyFont="1" applyBorder="1" applyAlignment="1" applyProtection="1">
      <alignment horizontal="center"/>
    </xf>
    <xf numFmtId="0" fontId="17" fillId="0" borderId="15" xfId="0" applyFont="1" applyBorder="1" applyAlignment="1" applyProtection="1">
      <alignment horizontal="center"/>
    </xf>
    <xf numFmtId="0" fontId="17" fillId="0" borderId="14" xfId="0" applyFont="1" applyBorder="1" applyAlignment="1" applyProtection="1">
      <alignment horizontal="center" wrapText="1"/>
    </xf>
    <xf numFmtId="0" fontId="17" fillId="0" borderId="0" xfId="0" applyFont="1" applyBorder="1" applyAlignment="1" applyProtection="1">
      <alignment horizontal="center" wrapText="1"/>
    </xf>
    <xf numFmtId="0" fontId="17" fillId="0" borderId="27" xfId="0" applyFont="1" applyBorder="1" applyAlignment="1" applyProtection="1">
      <alignment horizontal="center" wrapText="1"/>
    </xf>
    <xf numFmtId="0" fontId="17" fillId="0" borderId="15" xfId="0" applyFont="1" applyBorder="1" applyAlignment="1" applyProtection="1">
      <alignment horizontal="center" wrapText="1"/>
    </xf>
    <xf numFmtId="0" fontId="17" fillId="0" borderId="6" xfId="0" applyFont="1" applyBorder="1" applyAlignment="1" applyProtection="1">
      <alignment horizontal="center" wrapText="1"/>
    </xf>
    <xf numFmtId="0" fontId="17" fillId="0" borderId="7" xfId="0" applyFont="1" applyBorder="1" applyAlignment="1" applyProtection="1">
      <alignment horizontal="center" wrapText="1"/>
    </xf>
    <xf numFmtId="0" fontId="17" fillId="0" borderId="31" xfId="0" applyFont="1" applyBorder="1" applyAlignment="1" applyProtection="1">
      <alignment horizontal="center" wrapText="1"/>
    </xf>
    <xf numFmtId="0" fontId="17" fillId="0" borderId="25" xfId="0" applyFont="1" applyBorder="1" applyAlignment="1" applyProtection="1">
      <alignment horizontal="center" wrapText="1"/>
    </xf>
    <xf numFmtId="0" fontId="17" fillId="0" borderId="0" xfId="0" applyFont="1" applyAlignment="1" applyProtection="1">
      <alignment horizontal="right"/>
    </xf>
    <xf numFmtId="0" fontId="5" fillId="2" borderId="12" xfId="0" applyFont="1" applyFill="1" applyBorder="1" applyAlignment="1" applyProtection="1">
      <alignment horizontal="center" vertical="center" textRotation="180"/>
    </xf>
    <xf numFmtId="0" fontId="5" fillId="2" borderId="33" xfId="0" applyFont="1" applyFill="1" applyBorder="1" applyAlignment="1" applyProtection="1">
      <alignment horizontal="center" vertical="center" textRotation="180"/>
    </xf>
    <xf numFmtId="0" fontId="13" fillId="9" borderId="2" xfId="1" applyFill="1" applyBorder="1" applyAlignment="1" applyProtection="1">
      <alignment horizontal="left"/>
    </xf>
    <xf numFmtId="0" fontId="14" fillId="9" borderId="2" xfId="1" applyFont="1" applyFill="1" applyBorder="1" applyAlignment="1" applyProtection="1">
      <alignment horizontal="left"/>
    </xf>
    <xf numFmtId="0" fontId="27" fillId="0" borderId="0" xfId="0" applyFont="1" applyAlignment="1" applyProtection="1">
      <alignment horizontal="center" vertical="top"/>
    </xf>
    <xf numFmtId="0" fontId="17" fillId="0" borderId="0" xfId="0" applyFont="1" applyAlignment="1" applyProtection="1">
      <alignment horizontal="center" vertical="top"/>
    </xf>
    <xf numFmtId="0" fontId="17" fillId="0" borderId="30" xfId="0" applyFont="1" applyBorder="1" applyAlignment="1" applyProtection="1">
      <alignment horizontal="center" wrapText="1"/>
    </xf>
    <xf numFmtId="0" fontId="11" fillId="0" borderId="14" xfId="0" applyFont="1" applyFill="1" applyBorder="1" applyAlignment="1" applyProtection="1">
      <alignment horizontal="center" vertical="top"/>
    </xf>
    <xf numFmtId="0" fontId="11" fillId="0" borderId="0" xfId="0" applyFont="1" applyFill="1" applyBorder="1" applyAlignment="1" applyProtection="1">
      <alignment horizontal="center" vertical="top"/>
    </xf>
    <xf numFmtId="0" fontId="11" fillId="0" borderId="5" xfId="0" applyFont="1" applyFill="1" applyBorder="1" applyAlignment="1" applyProtection="1">
      <alignment horizontal="center" vertical="top"/>
    </xf>
    <xf numFmtId="0" fontId="4" fillId="0" borderId="4" xfId="0" applyFont="1" applyFill="1" applyBorder="1" applyAlignment="1" applyProtection="1">
      <alignment horizontal="left" vertical="top" wrapText="1"/>
      <protection hidden="1"/>
    </xf>
    <xf numFmtId="0" fontId="4" fillId="0" borderId="0" xfId="0" applyFont="1" applyFill="1" applyBorder="1" applyAlignment="1" applyProtection="1">
      <alignment horizontal="left" vertical="top" wrapText="1"/>
      <protection hidden="1"/>
    </xf>
    <xf numFmtId="0" fontId="4" fillId="0" borderId="5" xfId="0" applyFont="1" applyFill="1" applyBorder="1" applyAlignment="1" applyProtection="1">
      <alignment horizontal="left" vertical="top" wrapText="1"/>
      <protection hidden="1"/>
    </xf>
    <xf numFmtId="0" fontId="28" fillId="0" borderId="19" xfId="0" applyFont="1" applyBorder="1" applyAlignment="1" applyProtection="1">
      <alignment horizontal="center"/>
    </xf>
    <xf numFmtId="1" fontId="17" fillId="9" borderId="16" xfId="0" applyNumberFormat="1" applyFont="1" applyFill="1" applyBorder="1" applyAlignment="1" applyProtection="1">
      <alignment horizontal="center"/>
      <protection locked="0"/>
    </xf>
    <xf numFmtId="0" fontId="4" fillId="6" borderId="0" xfId="0" applyFont="1" applyFill="1" applyBorder="1" applyAlignment="1" applyProtection="1">
      <alignment horizontal="left"/>
      <protection locked="0"/>
    </xf>
    <xf numFmtId="0" fontId="15" fillId="6" borderId="0" xfId="0" applyFont="1" applyFill="1" applyBorder="1" applyAlignment="1" applyProtection="1">
      <alignment horizontal="left" vertical="top" wrapText="1"/>
      <protection locked="0"/>
    </xf>
    <xf numFmtId="0" fontId="15" fillId="8" borderId="4" xfId="0" applyFont="1" applyFill="1" applyBorder="1" applyAlignment="1" applyProtection="1">
      <alignment horizontal="left" vertical="top" wrapText="1"/>
      <protection hidden="1"/>
    </xf>
    <xf numFmtId="0" fontId="15" fillId="8" borderId="0" xfId="0" applyFont="1" applyFill="1" applyBorder="1" applyAlignment="1" applyProtection="1">
      <alignment horizontal="left" vertical="top" wrapText="1"/>
      <protection hidden="1"/>
    </xf>
    <xf numFmtId="0" fontId="15" fillId="8" borderId="5" xfId="0" applyFont="1" applyFill="1" applyBorder="1" applyAlignment="1" applyProtection="1">
      <alignment horizontal="left" vertical="top" wrapText="1"/>
      <protection hidden="1"/>
    </xf>
    <xf numFmtId="0" fontId="17" fillId="4" borderId="4" xfId="0" applyFont="1" applyFill="1" applyBorder="1" applyAlignment="1" applyProtection="1">
      <alignment horizontal="left" vertical="top" wrapText="1"/>
    </xf>
    <xf numFmtId="0" fontId="17" fillId="4" borderId="0" xfId="0" applyFont="1" applyFill="1" applyBorder="1" applyAlignment="1" applyProtection="1">
      <alignment horizontal="left" vertical="top" wrapText="1"/>
    </xf>
    <xf numFmtId="0" fontId="17" fillId="4" borderId="5" xfId="0" applyFont="1" applyFill="1" applyBorder="1" applyAlignment="1" applyProtection="1">
      <alignment horizontal="left" vertical="top" wrapText="1"/>
    </xf>
    <xf numFmtId="0" fontId="17" fillId="5" borderId="4" xfId="0" applyFont="1" applyFill="1" applyBorder="1" applyAlignment="1" applyProtection="1">
      <alignment horizontal="left" vertical="top" wrapText="1"/>
    </xf>
    <xf numFmtId="0" fontId="17" fillId="5" borderId="0" xfId="0" applyFont="1" applyFill="1" applyBorder="1" applyAlignment="1" applyProtection="1">
      <alignment horizontal="left" vertical="top" wrapText="1"/>
    </xf>
    <xf numFmtId="0" fontId="17" fillId="5" borderId="5" xfId="0" applyFont="1" applyFill="1" applyBorder="1" applyAlignment="1" applyProtection="1">
      <alignment horizontal="left" vertical="top" wrapText="1"/>
    </xf>
    <xf numFmtId="0" fontId="32" fillId="0" borderId="4"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5" xfId="0" applyFont="1" applyFill="1" applyBorder="1" applyAlignment="1" applyProtection="1">
      <alignment horizontal="left" vertical="top" wrapText="1"/>
    </xf>
    <xf numFmtId="0" fontId="4" fillId="0" borderId="4" xfId="0" applyFont="1" applyFill="1" applyBorder="1" applyAlignment="1" applyProtection="1">
      <alignment horizontal="left" vertical="top" wrapText="1"/>
    </xf>
  </cellXfs>
  <cellStyles count="2">
    <cellStyle name="Hiperlink" xfId="1" builtinId="8"/>
    <cellStyle name="Normal" xfId="0" builtinId="0"/>
  </cellStyles>
  <dxfs count="0"/>
  <tableStyles count="0" defaultTableStyle="TableStyleMedium9" defaultPivotStyle="PivotStyleLight16"/>
  <colors>
    <mruColors>
      <color rgb="FFFFFF66"/>
      <color rgb="FF00FF00"/>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4</xdr:col>
      <xdr:colOff>28575</xdr:colOff>
      <xdr:row>4</xdr:row>
      <xdr:rowOff>161925</xdr:rowOff>
    </xdr:from>
    <xdr:to>
      <xdr:col>10</xdr:col>
      <xdr:colOff>428625</xdr:colOff>
      <xdr:row>15</xdr:row>
      <xdr:rowOff>0</xdr:rowOff>
    </xdr:to>
    <xdr:grpSp>
      <xdr:nvGrpSpPr>
        <xdr:cNvPr id="2" name="Group 151"/>
        <xdr:cNvGrpSpPr>
          <a:grpSpLocks/>
        </xdr:cNvGrpSpPr>
      </xdr:nvGrpSpPr>
      <xdr:grpSpPr bwMode="auto">
        <a:xfrm>
          <a:off x="1981200" y="1371600"/>
          <a:ext cx="2447925" cy="1933575"/>
          <a:chOff x="178" y="88"/>
          <a:chExt cx="220" cy="151"/>
        </a:xfrm>
      </xdr:grpSpPr>
      <xdr:grpSp>
        <xdr:nvGrpSpPr>
          <xdr:cNvPr id="3" name="Group 141"/>
          <xdr:cNvGrpSpPr>
            <a:grpSpLocks/>
          </xdr:cNvGrpSpPr>
        </xdr:nvGrpSpPr>
        <xdr:grpSpPr bwMode="auto">
          <a:xfrm>
            <a:off x="179" y="88"/>
            <a:ext cx="219" cy="151"/>
            <a:chOff x="483" y="290"/>
            <a:chExt cx="199" cy="161"/>
          </a:xfrm>
        </xdr:grpSpPr>
        <xdr:sp macro="" textlink="">
          <xdr:nvSpPr>
            <xdr:cNvPr id="7" name="Line 138"/>
            <xdr:cNvSpPr>
              <a:spLocks noChangeShapeType="1"/>
            </xdr:cNvSpPr>
          </xdr:nvSpPr>
          <xdr:spPr bwMode="auto">
            <a:xfrm>
              <a:off x="483" y="290"/>
              <a:ext cx="100" cy="161"/>
            </a:xfrm>
            <a:prstGeom prst="line">
              <a:avLst/>
            </a:prstGeom>
            <a:noFill/>
            <a:ln w="9525">
              <a:solidFill>
                <a:srgbClr val="000000"/>
              </a:solidFill>
              <a:round/>
              <a:headEnd/>
              <a:tailEnd/>
            </a:ln>
            <a:effectLst/>
          </xdr:spPr>
        </xdr:sp>
        <xdr:sp macro="" textlink="">
          <xdr:nvSpPr>
            <xdr:cNvPr id="8" name="Line 139"/>
            <xdr:cNvSpPr>
              <a:spLocks noChangeShapeType="1"/>
            </xdr:cNvSpPr>
          </xdr:nvSpPr>
          <xdr:spPr bwMode="auto">
            <a:xfrm flipH="1">
              <a:off x="582" y="290"/>
              <a:ext cx="100" cy="161"/>
            </a:xfrm>
            <a:prstGeom prst="line">
              <a:avLst/>
            </a:prstGeom>
            <a:noFill/>
            <a:ln w="9525">
              <a:solidFill>
                <a:srgbClr val="000000"/>
              </a:solidFill>
              <a:round/>
              <a:headEnd/>
              <a:tailEnd/>
            </a:ln>
            <a:effectLst/>
          </xdr:spPr>
        </xdr:sp>
      </xdr:grpSp>
      <xdr:sp macro="" textlink="">
        <xdr:nvSpPr>
          <xdr:cNvPr id="4" name="Line 144"/>
          <xdr:cNvSpPr>
            <a:spLocks noChangeShapeType="1"/>
          </xdr:cNvSpPr>
        </xdr:nvSpPr>
        <xdr:spPr bwMode="auto">
          <a:xfrm>
            <a:off x="201" y="119"/>
            <a:ext cx="174" cy="0"/>
          </a:xfrm>
          <a:prstGeom prst="line">
            <a:avLst/>
          </a:prstGeom>
          <a:noFill/>
          <a:ln w="9525">
            <a:solidFill>
              <a:srgbClr val="000000"/>
            </a:solidFill>
            <a:round/>
            <a:headEnd/>
            <a:tailEnd/>
          </a:ln>
          <a:effectLst/>
        </xdr:spPr>
      </xdr:sp>
      <xdr:sp macro="" textlink="">
        <xdr:nvSpPr>
          <xdr:cNvPr id="5" name="Line 146"/>
          <xdr:cNvSpPr>
            <a:spLocks noChangeShapeType="1"/>
          </xdr:cNvSpPr>
        </xdr:nvSpPr>
        <xdr:spPr bwMode="auto">
          <a:xfrm>
            <a:off x="178" y="89"/>
            <a:ext cx="219" cy="0"/>
          </a:xfrm>
          <a:prstGeom prst="line">
            <a:avLst/>
          </a:prstGeom>
          <a:noFill/>
          <a:ln w="9525">
            <a:solidFill>
              <a:srgbClr val="000000"/>
            </a:solidFill>
            <a:prstDash val="dash"/>
            <a:round/>
            <a:headEnd/>
            <a:tailEnd/>
          </a:ln>
          <a:effectLst/>
        </xdr:spPr>
      </xdr:sp>
      <xdr:sp macro="" textlink="">
        <xdr:nvSpPr>
          <xdr:cNvPr id="6" name="Line 150"/>
          <xdr:cNvSpPr>
            <a:spLocks noChangeShapeType="1"/>
          </xdr:cNvSpPr>
        </xdr:nvSpPr>
        <xdr:spPr bwMode="auto">
          <a:xfrm>
            <a:off x="225" y="149"/>
            <a:ext cx="125" cy="0"/>
          </a:xfrm>
          <a:prstGeom prst="line">
            <a:avLst/>
          </a:prstGeom>
          <a:noFill/>
          <a:ln w="9525">
            <a:solidFill>
              <a:srgbClr val="000000"/>
            </a:solidFill>
            <a:round/>
            <a:headEnd/>
            <a:tailEnd/>
          </a:ln>
          <a:effectLst/>
        </xdr:spPr>
      </xdr:sp>
    </xdr:grpSp>
    <xdr:clientData/>
  </xdr:twoCellAnchor>
  <xdr:twoCellAnchor>
    <xdr:from>
      <xdr:col>6</xdr:col>
      <xdr:colOff>57150</xdr:colOff>
      <xdr:row>19</xdr:row>
      <xdr:rowOff>142875</xdr:rowOff>
    </xdr:from>
    <xdr:to>
      <xdr:col>9</xdr:col>
      <xdr:colOff>314325</xdr:colOff>
      <xdr:row>28</xdr:row>
      <xdr:rowOff>142875</xdr:rowOff>
    </xdr:to>
    <xdr:grpSp>
      <xdr:nvGrpSpPr>
        <xdr:cNvPr id="12" name="Group 135"/>
        <xdr:cNvGrpSpPr>
          <a:grpSpLocks/>
        </xdr:cNvGrpSpPr>
      </xdr:nvGrpSpPr>
      <xdr:grpSpPr bwMode="auto">
        <a:xfrm>
          <a:off x="2495550" y="4095750"/>
          <a:ext cx="1428750" cy="1457325"/>
          <a:chOff x="508" y="291"/>
          <a:chExt cx="128" cy="108"/>
        </a:xfrm>
      </xdr:grpSpPr>
      <xdr:sp macro="" textlink="">
        <xdr:nvSpPr>
          <xdr:cNvPr id="13" name="Oval 132"/>
          <xdr:cNvSpPr>
            <a:spLocks noChangeArrowheads="1"/>
          </xdr:cNvSpPr>
        </xdr:nvSpPr>
        <xdr:spPr bwMode="auto">
          <a:xfrm>
            <a:off x="508" y="291"/>
            <a:ext cx="128" cy="108"/>
          </a:xfrm>
          <a:prstGeom prst="ellipse">
            <a:avLst/>
          </a:prstGeom>
          <a:noFill/>
          <a:ln w="9525">
            <a:solidFill>
              <a:srgbClr val="000000"/>
            </a:solidFill>
            <a:round/>
            <a:headEnd/>
            <a:tailEnd/>
          </a:ln>
          <a:effectLst/>
        </xdr:spPr>
      </xdr:sp>
      <xdr:sp macro="" textlink="">
        <xdr:nvSpPr>
          <xdr:cNvPr id="14" name="Oval 133"/>
          <xdr:cNvSpPr>
            <a:spLocks noChangeArrowheads="1"/>
          </xdr:cNvSpPr>
        </xdr:nvSpPr>
        <xdr:spPr bwMode="auto">
          <a:xfrm>
            <a:off x="510" y="325"/>
            <a:ext cx="125" cy="41"/>
          </a:xfrm>
          <a:prstGeom prst="ellipse">
            <a:avLst/>
          </a:prstGeom>
          <a:noFill/>
          <a:ln w="9525">
            <a:solidFill>
              <a:srgbClr val="000000"/>
            </a:solidFill>
            <a:prstDash val="dash"/>
            <a:round/>
            <a:headEnd/>
            <a:tailEnd/>
          </a:ln>
          <a:effectLst/>
        </xdr:spPr>
      </xdr:sp>
    </xdr:grpSp>
    <xdr:clientData/>
  </xdr:twoCellAnchor>
  <xdr:twoCellAnchor>
    <xdr:from>
      <xdr:col>6</xdr:col>
      <xdr:colOff>104775</xdr:colOff>
      <xdr:row>31</xdr:row>
      <xdr:rowOff>171450</xdr:rowOff>
    </xdr:from>
    <xdr:to>
      <xdr:col>9</xdr:col>
      <xdr:colOff>333375</xdr:colOff>
      <xdr:row>35</xdr:row>
      <xdr:rowOff>95250</xdr:rowOff>
    </xdr:to>
    <xdr:sp macro="" textlink="">
      <xdr:nvSpPr>
        <xdr:cNvPr id="9" name="Retângulo 8"/>
        <xdr:cNvSpPr/>
      </xdr:nvSpPr>
      <xdr:spPr>
        <a:xfrm>
          <a:off x="2543175" y="5915025"/>
          <a:ext cx="1400175" cy="590550"/>
        </a:xfrm>
        <a:prstGeom prst="rect">
          <a:avLst/>
        </a:prstGeom>
        <a:noFill/>
        <a:ln w="190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9</xdr:col>
      <xdr:colOff>114300</xdr:colOff>
      <xdr:row>39</xdr:row>
      <xdr:rowOff>76200</xdr:rowOff>
    </xdr:from>
    <xdr:to>
      <xdr:col>9</xdr:col>
      <xdr:colOff>323850</xdr:colOff>
      <xdr:row>39</xdr:row>
      <xdr:rowOff>76200</xdr:rowOff>
    </xdr:to>
    <xdr:cxnSp macro="">
      <xdr:nvCxnSpPr>
        <xdr:cNvPr id="11" name="Conector de seta reta 10"/>
        <xdr:cNvCxnSpPr/>
      </xdr:nvCxnSpPr>
      <xdr:spPr>
        <a:xfrm>
          <a:off x="3724275" y="7134225"/>
          <a:ext cx="20955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123825</xdr:colOff>
      <xdr:row>40</xdr:row>
      <xdr:rowOff>85725</xdr:rowOff>
    </xdr:from>
    <xdr:to>
      <xdr:col>9</xdr:col>
      <xdr:colOff>333375</xdr:colOff>
      <xdr:row>40</xdr:row>
      <xdr:rowOff>85725</xdr:rowOff>
    </xdr:to>
    <xdr:cxnSp macro="">
      <xdr:nvCxnSpPr>
        <xdr:cNvPr id="21" name="Conector de seta reta 20"/>
        <xdr:cNvCxnSpPr/>
      </xdr:nvCxnSpPr>
      <xdr:spPr>
        <a:xfrm>
          <a:off x="3733800" y="7305675"/>
          <a:ext cx="20955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123825</xdr:colOff>
      <xdr:row>41</xdr:row>
      <xdr:rowOff>76200</xdr:rowOff>
    </xdr:from>
    <xdr:to>
      <xdr:col>9</xdr:col>
      <xdr:colOff>333375</xdr:colOff>
      <xdr:row>41</xdr:row>
      <xdr:rowOff>76200</xdr:rowOff>
    </xdr:to>
    <xdr:cxnSp macro="">
      <xdr:nvCxnSpPr>
        <xdr:cNvPr id="22" name="Conector de seta reta 21"/>
        <xdr:cNvCxnSpPr/>
      </xdr:nvCxnSpPr>
      <xdr:spPr>
        <a:xfrm>
          <a:off x="3733800" y="7458075"/>
          <a:ext cx="20955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443254</xdr:colOff>
      <xdr:row>5</xdr:row>
      <xdr:rowOff>32820</xdr:rowOff>
    </xdr:from>
    <xdr:to>
      <xdr:col>19</xdr:col>
      <xdr:colOff>69607</xdr:colOff>
      <xdr:row>5</xdr:row>
      <xdr:rowOff>116774</xdr:rowOff>
    </xdr:to>
    <xdr:sp macro="" textlink="">
      <xdr:nvSpPr>
        <xdr:cNvPr id="15" name="Triângulo isósceles 14"/>
        <xdr:cNvSpPr/>
      </xdr:nvSpPr>
      <xdr:spPr>
        <a:xfrm rot="2599982">
          <a:off x="7777504" y="1280595"/>
          <a:ext cx="93078" cy="83954"/>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15</xdr:col>
      <xdr:colOff>98227</xdr:colOff>
      <xdr:row>23</xdr:row>
      <xdr:rowOff>57149</xdr:rowOff>
    </xdr:from>
    <xdr:to>
      <xdr:col>19</xdr:col>
      <xdr:colOff>352425</xdr:colOff>
      <xdr:row>40</xdr:row>
      <xdr:rowOff>11429</xdr:rowOff>
    </xdr:to>
    <xdr:pic>
      <xdr:nvPicPr>
        <xdr:cNvPr id="10" name="Imagem 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65652" y="4657724"/>
          <a:ext cx="1987748" cy="27260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raticaclinica.com.b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1" enableFormatConditionsCalculation="0">
    <pageSetUpPr fitToPage="1"/>
  </sheetPr>
  <dimension ref="A1:AB70"/>
  <sheetViews>
    <sheetView showGridLines="0" tabSelected="1" topLeftCell="A10" zoomScaleNormal="100" workbookViewId="0">
      <selection activeCell="I28" sqref="I28"/>
    </sheetView>
  </sheetViews>
  <sheetFormatPr defaultColWidth="8.85546875" defaultRowHeight="14.25" x14ac:dyDescent="0.2"/>
  <cols>
    <col min="1" max="1" width="3.7109375" style="74" customWidth="1"/>
    <col min="2" max="2" width="2.28515625" style="74" customWidth="1"/>
    <col min="3" max="3" width="14.42578125" style="74" customWidth="1"/>
    <col min="4" max="4" width="8.85546875" style="74" customWidth="1"/>
    <col min="5" max="5" width="1.42578125" style="74" customWidth="1"/>
    <col min="6" max="10" width="5.85546875" style="74" customWidth="1"/>
    <col min="11" max="11" width="7" style="74" customWidth="1"/>
    <col min="12" max="17" width="6" style="74" customWidth="1"/>
    <col min="18" max="20" width="7" style="74" customWidth="1"/>
    <col min="21" max="21" width="1.42578125" style="74" customWidth="1"/>
    <col min="22" max="22" width="12.85546875" style="74" customWidth="1"/>
    <col min="23" max="24" width="12.42578125" style="74" bestFit="1" customWidth="1"/>
    <col min="25" max="256" width="8.85546875" style="74"/>
    <col min="257" max="257" width="3.7109375" style="74" customWidth="1"/>
    <col min="258" max="258" width="2.28515625" style="74" customWidth="1"/>
    <col min="259" max="259" width="14.42578125" style="74" customWidth="1"/>
    <col min="260" max="260" width="8.85546875" style="74" customWidth="1"/>
    <col min="261" max="261" width="1.42578125" style="74" customWidth="1"/>
    <col min="262" max="266" width="5.85546875" style="74" customWidth="1"/>
    <col min="267" max="267" width="7" style="74" customWidth="1"/>
    <col min="268" max="273" width="6" style="74" customWidth="1"/>
    <col min="274" max="276" width="5.42578125" style="74" customWidth="1"/>
    <col min="277" max="277" width="1.42578125" style="74" customWidth="1"/>
    <col min="278" max="278" width="12.85546875" style="74" customWidth="1"/>
    <col min="279" max="280" width="12.42578125" style="74" bestFit="1" customWidth="1"/>
    <col min="281" max="512" width="8.85546875" style="74"/>
    <col min="513" max="513" width="3.7109375" style="74" customWidth="1"/>
    <col min="514" max="514" width="2.28515625" style="74" customWidth="1"/>
    <col min="515" max="515" width="14.42578125" style="74" customWidth="1"/>
    <col min="516" max="516" width="8.85546875" style="74" customWidth="1"/>
    <col min="517" max="517" width="1.42578125" style="74" customWidth="1"/>
    <col min="518" max="522" width="5.85546875" style="74" customWidth="1"/>
    <col min="523" max="523" width="7" style="74" customWidth="1"/>
    <col min="524" max="529" width="6" style="74" customWidth="1"/>
    <col min="530" max="532" width="5.42578125" style="74" customWidth="1"/>
    <col min="533" max="533" width="1.42578125" style="74" customWidth="1"/>
    <col min="534" max="534" width="12.85546875" style="74" customWidth="1"/>
    <col min="535" max="536" width="12.42578125" style="74" bestFit="1" customWidth="1"/>
    <col min="537" max="768" width="8.85546875" style="74"/>
    <col min="769" max="769" width="3.7109375" style="74" customWidth="1"/>
    <col min="770" max="770" width="2.28515625" style="74" customWidth="1"/>
    <col min="771" max="771" width="14.42578125" style="74" customWidth="1"/>
    <col min="772" max="772" width="8.85546875" style="74" customWidth="1"/>
    <col min="773" max="773" width="1.42578125" style="74" customWidth="1"/>
    <col min="774" max="778" width="5.85546875" style="74" customWidth="1"/>
    <col min="779" max="779" width="7" style="74" customWidth="1"/>
    <col min="780" max="785" width="6" style="74" customWidth="1"/>
    <col min="786" max="788" width="5.42578125" style="74" customWidth="1"/>
    <col min="789" max="789" width="1.42578125" style="74" customWidth="1"/>
    <col min="790" max="790" width="12.85546875" style="74" customWidth="1"/>
    <col min="791" max="792" width="12.42578125" style="74" bestFit="1" customWidth="1"/>
    <col min="793" max="1024" width="8.85546875" style="74"/>
    <col min="1025" max="1025" width="3.7109375" style="74" customWidth="1"/>
    <col min="1026" max="1026" width="2.28515625" style="74" customWidth="1"/>
    <col min="1027" max="1027" width="14.42578125" style="74" customWidth="1"/>
    <col min="1028" max="1028" width="8.85546875" style="74" customWidth="1"/>
    <col min="1029" max="1029" width="1.42578125" style="74" customWidth="1"/>
    <col min="1030" max="1034" width="5.85546875" style="74" customWidth="1"/>
    <col min="1035" max="1035" width="7" style="74" customWidth="1"/>
    <col min="1036" max="1041" width="6" style="74" customWidth="1"/>
    <col min="1042" max="1044" width="5.42578125" style="74" customWidth="1"/>
    <col min="1045" max="1045" width="1.42578125" style="74" customWidth="1"/>
    <col min="1046" max="1046" width="12.85546875" style="74" customWidth="1"/>
    <col min="1047" max="1048" width="12.42578125" style="74" bestFit="1" customWidth="1"/>
    <col min="1049" max="1280" width="8.85546875" style="74"/>
    <col min="1281" max="1281" width="3.7109375" style="74" customWidth="1"/>
    <col min="1282" max="1282" width="2.28515625" style="74" customWidth="1"/>
    <col min="1283" max="1283" width="14.42578125" style="74" customWidth="1"/>
    <col min="1284" max="1284" width="8.85546875" style="74" customWidth="1"/>
    <col min="1285" max="1285" width="1.42578125" style="74" customWidth="1"/>
    <col min="1286" max="1290" width="5.85546875" style="74" customWidth="1"/>
    <col min="1291" max="1291" width="7" style="74" customWidth="1"/>
    <col min="1292" max="1297" width="6" style="74" customWidth="1"/>
    <col min="1298" max="1300" width="5.42578125" style="74" customWidth="1"/>
    <col min="1301" max="1301" width="1.42578125" style="74" customWidth="1"/>
    <col min="1302" max="1302" width="12.85546875" style="74" customWidth="1"/>
    <col min="1303" max="1304" width="12.42578125" style="74" bestFit="1" customWidth="1"/>
    <col min="1305" max="1536" width="8.85546875" style="74"/>
    <col min="1537" max="1537" width="3.7109375" style="74" customWidth="1"/>
    <col min="1538" max="1538" width="2.28515625" style="74" customWidth="1"/>
    <col min="1539" max="1539" width="14.42578125" style="74" customWidth="1"/>
    <col min="1540" max="1540" width="8.85546875" style="74" customWidth="1"/>
    <col min="1541" max="1541" width="1.42578125" style="74" customWidth="1"/>
    <col min="1542" max="1546" width="5.85546875" style="74" customWidth="1"/>
    <col min="1547" max="1547" width="7" style="74" customWidth="1"/>
    <col min="1548" max="1553" width="6" style="74" customWidth="1"/>
    <col min="1554" max="1556" width="5.42578125" style="74" customWidth="1"/>
    <col min="1557" max="1557" width="1.42578125" style="74" customWidth="1"/>
    <col min="1558" max="1558" width="12.85546875" style="74" customWidth="1"/>
    <col min="1559" max="1560" width="12.42578125" style="74" bestFit="1" customWidth="1"/>
    <col min="1561" max="1792" width="8.85546875" style="74"/>
    <col min="1793" max="1793" width="3.7109375" style="74" customWidth="1"/>
    <col min="1794" max="1794" width="2.28515625" style="74" customWidth="1"/>
    <col min="1795" max="1795" width="14.42578125" style="74" customWidth="1"/>
    <col min="1796" max="1796" width="8.85546875" style="74" customWidth="1"/>
    <col min="1797" max="1797" width="1.42578125" style="74" customWidth="1"/>
    <col min="1798" max="1802" width="5.85546875" style="74" customWidth="1"/>
    <col min="1803" max="1803" width="7" style="74" customWidth="1"/>
    <col min="1804" max="1809" width="6" style="74" customWidth="1"/>
    <col min="1810" max="1812" width="5.42578125" style="74" customWidth="1"/>
    <col min="1813" max="1813" width="1.42578125" style="74" customWidth="1"/>
    <col min="1814" max="1814" width="12.85546875" style="74" customWidth="1"/>
    <col min="1815" max="1816" width="12.42578125" style="74" bestFit="1" customWidth="1"/>
    <col min="1817" max="2048" width="8.85546875" style="74"/>
    <col min="2049" max="2049" width="3.7109375" style="74" customWidth="1"/>
    <col min="2050" max="2050" width="2.28515625" style="74" customWidth="1"/>
    <col min="2051" max="2051" width="14.42578125" style="74" customWidth="1"/>
    <col min="2052" max="2052" width="8.85546875" style="74" customWidth="1"/>
    <col min="2053" max="2053" width="1.42578125" style="74" customWidth="1"/>
    <col min="2054" max="2058" width="5.85546875" style="74" customWidth="1"/>
    <col min="2059" max="2059" width="7" style="74" customWidth="1"/>
    <col min="2060" max="2065" width="6" style="74" customWidth="1"/>
    <col min="2066" max="2068" width="5.42578125" style="74" customWidth="1"/>
    <col min="2069" max="2069" width="1.42578125" style="74" customWidth="1"/>
    <col min="2070" max="2070" width="12.85546875" style="74" customWidth="1"/>
    <col min="2071" max="2072" width="12.42578125" style="74" bestFit="1" customWidth="1"/>
    <col min="2073" max="2304" width="8.85546875" style="74"/>
    <col min="2305" max="2305" width="3.7109375" style="74" customWidth="1"/>
    <col min="2306" max="2306" width="2.28515625" style="74" customWidth="1"/>
    <col min="2307" max="2307" width="14.42578125" style="74" customWidth="1"/>
    <col min="2308" max="2308" width="8.85546875" style="74" customWidth="1"/>
    <col min="2309" max="2309" width="1.42578125" style="74" customWidth="1"/>
    <col min="2310" max="2314" width="5.85546875" style="74" customWidth="1"/>
    <col min="2315" max="2315" width="7" style="74" customWidth="1"/>
    <col min="2316" max="2321" width="6" style="74" customWidth="1"/>
    <col min="2322" max="2324" width="5.42578125" style="74" customWidth="1"/>
    <col min="2325" max="2325" width="1.42578125" style="74" customWidth="1"/>
    <col min="2326" max="2326" width="12.85546875" style="74" customWidth="1"/>
    <col min="2327" max="2328" width="12.42578125" style="74" bestFit="1" customWidth="1"/>
    <col min="2329" max="2560" width="8.85546875" style="74"/>
    <col min="2561" max="2561" width="3.7109375" style="74" customWidth="1"/>
    <col min="2562" max="2562" width="2.28515625" style="74" customWidth="1"/>
    <col min="2563" max="2563" width="14.42578125" style="74" customWidth="1"/>
    <col min="2564" max="2564" width="8.85546875" style="74" customWidth="1"/>
    <col min="2565" max="2565" width="1.42578125" style="74" customWidth="1"/>
    <col min="2566" max="2570" width="5.85546875" style="74" customWidth="1"/>
    <col min="2571" max="2571" width="7" style="74" customWidth="1"/>
    <col min="2572" max="2577" width="6" style="74" customWidth="1"/>
    <col min="2578" max="2580" width="5.42578125" style="74" customWidth="1"/>
    <col min="2581" max="2581" width="1.42578125" style="74" customWidth="1"/>
    <col min="2582" max="2582" width="12.85546875" style="74" customWidth="1"/>
    <col min="2583" max="2584" width="12.42578125" style="74" bestFit="1" customWidth="1"/>
    <col min="2585" max="2816" width="8.85546875" style="74"/>
    <col min="2817" max="2817" width="3.7109375" style="74" customWidth="1"/>
    <col min="2818" max="2818" width="2.28515625" style="74" customWidth="1"/>
    <col min="2819" max="2819" width="14.42578125" style="74" customWidth="1"/>
    <col min="2820" max="2820" width="8.85546875" style="74" customWidth="1"/>
    <col min="2821" max="2821" width="1.42578125" style="74" customWidth="1"/>
    <col min="2822" max="2826" width="5.85546875" style="74" customWidth="1"/>
    <col min="2827" max="2827" width="7" style="74" customWidth="1"/>
    <col min="2828" max="2833" width="6" style="74" customWidth="1"/>
    <col min="2834" max="2836" width="5.42578125" style="74" customWidth="1"/>
    <col min="2837" max="2837" width="1.42578125" style="74" customWidth="1"/>
    <col min="2838" max="2838" width="12.85546875" style="74" customWidth="1"/>
    <col min="2839" max="2840" width="12.42578125" style="74" bestFit="1" customWidth="1"/>
    <col min="2841" max="3072" width="8.85546875" style="74"/>
    <col min="3073" max="3073" width="3.7109375" style="74" customWidth="1"/>
    <col min="3074" max="3074" width="2.28515625" style="74" customWidth="1"/>
    <col min="3075" max="3075" width="14.42578125" style="74" customWidth="1"/>
    <col min="3076" max="3076" width="8.85546875" style="74" customWidth="1"/>
    <col min="3077" max="3077" width="1.42578125" style="74" customWidth="1"/>
    <col min="3078" max="3082" width="5.85546875" style="74" customWidth="1"/>
    <col min="3083" max="3083" width="7" style="74" customWidth="1"/>
    <col min="3084" max="3089" width="6" style="74" customWidth="1"/>
    <col min="3090" max="3092" width="5.42578125" style="74" customWidth="1"/>
    <col min="3093" max="3093" width="1.42578125" style="74" customWidth="1"/>
    <col min="3094" max="3094" width="12.85546875" style="74" customWidth="1"/>
    <col min="3095" max="3096" width="12.42578125" style="74" bestFit="1" customWidth="1"/>
    <col min="3097" max="3328" width="8.85546875" style="74"/>
    <col min="3329" max="3329" width="3.7109375" style="74" customWidth="1"/>
    <col min="3330" max="3330" width="2.28515625" style="74" customWidth="1"/>
    <col min="3331" max="3331" width="14.42578125" style="74" customWidth="1"/>
    <col min="3332" max="3332" width="8.85546875" style="74" customWidth="1"/>
    <col min="3333" max="3333" width="1.42578125" style="74" customWidth="1"/>
    <col min="3334" max="3338" width="5.85546875" style="74" customWidth="1"/>
    <col min="3339" max="3339" width="7" style="74" customWidth="1"/>
    <col min="3340" max="3345" width="6" style="74" customWidth="1"/>
    <col min="3346" max="3348" width="5.42578125" style="74" customWidth="1"/>
    <col min="3349" max="3349" width="1.42578125" style="74" customWidth="1"/>
    <col min="3350" max="3350" width="12.85546875" style="74" customWidth="1"/>
    <col min="3351" max="3352" width="12.42578125" style="74" bestFit="1" customWidth="1"/>
    <col min="3353" max="3584" width="8.85546875" style="74"/>
    <col min="3585" max="3585" width="3.7109375" style="74" customWidth="1"/>
    <col min="3586" max="3586" width="2.28515625" style="74" customWidth="1"/>
    <col min="3587" max="3587" width="14.42578125" style="74" customWidth="1"/>
    <col min="3588" max="3588" width="8.85546875" style="74" customWidth="1"/>
    <col min="3589" max="3589" width="1.42578125" style="74" customWidth="1"/>
    <col min="3590" max="3594" width="5.85546875" style="74" customWidth="1"/>
    <col min="3595" max="3595" width="7" style="74" customWidth="1"/>
    <col min="3596" max="3601" width="6" style="74" customWidth="1"/>
    <col min="3602" max="3604" width="5.42578125" style="74" customWidth="1"/>
    <col min="3605" max="3605" width="1.42578125" style="74" customWidth="1"/>
    <col min="3606" max="3606" width="12.85546875" style="74" customWidth="1"/>
    <col min="3607" max="3608" width="12.42578125" style="74" bestFit="1" customWidth="1"/>
    <col min="3609" max="3840" width="8.85546875" style="74"/>
    <col min="3841" max="3841" width="3.7109375" style="74" customWidth="1"/>
    <col min="3842" max="3842" width="2.28515625" style="74" customWidth="1"/>
    <col min="3843" max="3843" width="14.42578125" style="74" customWidth="1"/>
    <col min="3844" max="3844" width="8.85546875" style="74" customWidth="1"/>
    <col min="3845" max="3845" width="1.42578125" style="74" customWidth="1"/>
    <col min="3846" max="3850" width="5.85546875" style="74" customWidth="1"/>
    <col min="3851" max="3851" width="7" style="74" customWidth="1"/>
    <col min="3852" max="3857" width="6" style="74" customWidth="1"/>
    <col min="3858" max="3860" width="5.42578125" style="74" customWidth="1"/>
    <col min="3861" max="3861" width="1.42578125" style="74" customWidth="1"/>
    <col min="3862" max="3862" width="12.85546875" style="74" customWidth="1"/>
    <col min="3863" max="3864" width="12.42578125" style="74" bestFit="1" customWidth="1"/>
    <col min="3865" max="4096" width="8.85546875" style="74"/>
    <col min="4097" max="4097" width="3.7109375" style="74" customWidth="1"/>
    <col min="4098" max="4098" width="2.28515625" style="74" customWidth="1"/>
    <col min="4099" max="4099" width="14.42578125" style="74" customWidth="1"/>
    <col min="4100" max="4100" width="8.85546875" style="74" customWidth="1"/>
    <col min="4101" max="4101" width="1.42578125" style="74" customWidth="1"/>
    <col min="4102" max="4106" width="5.85546875" style="74" customWidth="1"/>
    <col min="4107" max="4107" width="7" style="74" customWidth="1"/>
    <col min="4108" max="4113" width="6" style="74" customWidth="1"/>
    <col min="4114" max="4116" width="5.42578125" style="74" customWidth="1"/>
    <col min="4117" max="4117" width="1.42578125" style="74" customWidth="1"/>
    <col min="4118" max="4118" width="12.85546875" style="74" customWidth="1"/>
    <col min="4119" max="4120" width="12.42578125" style="74" bestFit="1" customWidth="1"/>
    <col min="4121" max="4352" width="8.85546875" style="74"/>
    <col min="4353" max="4353" width="3.7109375" style="74" customWidth="1"/>
    <col min="4354" max="4354" width="2.28515625" style="74" customWidth="1"/>
    <col min="4355" max="4355" width="14.42578125" style="74" customWidth="1"/>
    <col min="4356" max="4356" width="8.85546875" style="74" customWidth="1"/>
    <col min="4357" max="4357" width="1.42578125" style="74" customWidth="1"/>
    <col min="4358" max="4362" width="5.85546875" style="74" customWidth="1"/>
    <col min="4363" max="4363" width="7" style="74" customWidth="1"/>
    <col min="4364" max="4369" width="6" style="74" customWidth="1"/>
    <col min="4370" max="4372" width="5.42578125" style="74" customWidth="1"/>
    <col min="4373" max="4373" width="1.42578125" style="74" customWidth="1"/>
    <col min="4374" max="4374" width="12.85546875" style="74" customWidth="1"/>
    <col min="4375" max="4376" width="12.42578125" style="74" bestFit="1" customWidth="1"/>
    <col min="4377" max="4608" width="8.85546875" style="74"/>
    <col min="4609" max="4609" width="3.7109375" style="74" customWidth="1"/>
    <col min="4610" max="4610" width="2.28515625" style="74" customWidth="1"/>
    <col min="4611" max="4611" width="14.42578125" style="74" customWidth="1"/>
    <col min="4612" max="4612" width="8.85546875" style="74" customWidth="1"/>
    <col min="4613" max="4613" width="1.42578125" style="74" customWidth="1"/>
    <col min="4614" max="4618" width="5.85546875" style="74" customWidth="1"/>
    <col min="4619" max="4619" width="7" style="74" customWidth="1"/>
    <col min="4620" max="4625" width="6" style="74" customWidth="1"/>
    <col min="4626" max="4628" width="5.42578125" style="74" customWidth="1"/>
    <col min="4629" max="4629" width="1.42578125" style="74" customWidth="1"/>
    <col min="4630" max="4630" width="12.85546875" style="74" customWidth="1"/>
    <col min="4631" max="4632" width="12.42578125" style="74" bestFit="1" customWidth="1"/>
    <col min="4633" max="4864" width="8.85546875" style="74"/>
    <col min="4865" max="4865" width="3.7109375" style="74" customWidth="1"/>
    <col min="4866" max="4866" width="2.28515625" style="74" customWidth="1"/>
    <col min="4867" max="4867" width="14.42578125" style="74" customWidth="1"/>
    <col min="4868" max="4868" width="8.85546875" style="74" customWidth="1"/>
    <col min="4869" max="4869" width="1.42578125" style="74" customWidth="1"/>
    <col min="4870" max="4874" width="5.85546875" style="74" customWidth="1"/>
    <col min="4875" max="4875" width="7" style="74" customWidth="1"/>
    <col min="4876" max="4881" width="6" style="74" customWidth="1"/>
    <col min="4882" max="4884" width="5.42578125" style="74" customWidth="1"/>
    <col min="4885" max="4885" width="1.42578125" style="74" customWidth="1"/>
    <col min="4886" max="4886" width="12.85546875" style="74" customWidth="1"/>
    <col min="4887" max="4888" width="12.42578125" style="74" bestFit="1" customWidth="1"/>
    <col min="4889" max="5120" width="8.85546875" style="74"/>
    <col min="5121" max="5121" width="3.7109375" style="74" customWidth="1"/>
    <col min="5122" max="5122" width="2.28515625" style="74" customWidth="1"/>
    <col min="5123" max="5123" width="14.42578125" style="74" customWidth="1"/>
    <col min="5124" max="5124" width="8.85546875" style="74" customWidth="1"/>
    <col min="5125" max="5125" width="1.42578125" style="74" customWidth="1"/>
    <col min="5126" max="5130" width="5.85546875" style="74" customWidth="1"/>
    <col min="5131" max="5131" width="7" style="74" customWidth="1"/>
    <col min="5132" max="5137" width="6" style="74" customWidth="1"/>
    <col min="5138" max="5140" width="5.42578125" style="74" customWidth="1"/>
    <col min="5141" max="5141" width="1.42578125" style="74" customWidth="1"/>
    <col min="5142" max="5142" width="12.85546875" style="74" customWidth="1"/>
    <col min="5143" max="5144" width="12.42578125" style="74" bestFit="1" customWidth="1"/>
    <col min="5145" max="5376" width="8.85546875" style="74"/>
    <col min="5377" max="5377" width="3.7109375" style="74" customWidth="1"/>
    <col min="5378" max="5378" width="2.28515625" style="74" customWidth="1"/>
    <col min="5379" max="5379" width="14.42578125" style="74" customWidth="1"/>
    <col min="5380" max="5380" width="8.85546875" style="74" customWidth="1"/>
    <col min="5381" max="5381" width="1.42578125" style="74" customWidth="1"/>
    <col min="5382" max="5386" width="5.85546875" style="74" customWidth="1"/>
    <col min="5387" max="5387" width="7" style="74" customWidth="1"/>
    <col min="5388" max="5393" width="6" style="74" customWidth="1"/>
    <col min="5394" max="5396" width="5.42578125" style="74" customWidth="1"/>
    <col min="5397" max="5397" width="1.42578125" style="74" customWidth="1"/>
    <col min="5398" max="5398" width="12.85546875" style="74" customWidth="1"/>
    <col min="5399" max="5400" width="12.42578125" style="74" bestFit="1" customWidth="1"/>
    <col min="5401" max="5632" width="8.85546875" style="74"/>
    <col min="5633" max="5633" width="3.7109375" style="74" customWidth="1"/>
    <col min="5634" max="5634" width="2.28515625" style="74" customWidth="1"/>
    <col min="5635" max="5635" width="14.42578125" style="74" customWidth="1"/>
    <col min="5636" max="5636" width="8.85546875" style="74" customWidth="1"/>
    <col min="5637" max="5637" width="1.42578125" style="74" customWidth="1"/>
    <col min="5638" max="5642" width="5.85546875" style="74" customWidth="1"/>
    <col min="5643" max="5643" width="7" style="74" customWidth="1"/>
    <col min="5644" max="5649" width="6" style="74" customWidth="1"/>
    <col min="5650" max="5652" width="5.42578125" style="74" customWidth="1"/>
    <col min="5653" max="5653" width="1.42578125" style="74" customWidth="1"/>
    <col min="5654" max="5654" width="12.85546875" style="74" customWidth="1"/>
    <col min="5655" max="5656" width="12.42578125" style="74" bestFit="1" customWidth="1"/>
    <col min="5657" max="5888" width="8.85546875" style="74"/>
    <col min="5889" max="5889" width="3.7109375" style="74" customWidth="1"/>
    <col min="5890" max="5890" width="2.28515625" style="74" customWidth="1"/>
    <col min="5891" max="5891" width="14.42578125" style="74" customWidth="1"/>
    <col min="5892" max="5892" width="8.85546875" style="74" customWidth="1"/>
    <col min="5893" max="5893" width="1.42578125" style="74" customWidth="1"/>
    <col min="5894" max="5898" width="5.85546875" style="74" customWidth="1"/>
    <col min="5899" max="5899" width="7" style="74" customWidth="1"/>
    <col min="5900" max="5905" width="6" style="74" customWidth="1"/>
    <col min="5906" max="5908" width="5.42578125" style="74" customWidth="1"/>
    <col min="5909" max="5909" width="1.42578125" style="74" customWidth="1"/>
    <col min="5910" max="5910" width="12.85546875" style="74" customWidth="1"/>
    <col min="5911" max="5912" width="12.42578125" style="74" bestFit="1" customWidth="1"/>
    <col min="5913" max="6144" width="8.85546875" style="74"/>
    <col min="6145" max="6145" width="3.7109375" style="74" customWidth="1"/>
    <col min="6146" max="6146" width="2.28515625" style="74" customWidth="1"/>
    <col min="6147" max="6147" width="14.42578125" style="74" customWidth="1"/>
    <col min="6148" max="6148" width="8.85546875" style="74" customWidth="1"/>
    <col min="6149" max="6149" width="1.42578125" style="74" customWidth="1"/>
    <col min="6150" max="6154" width="5.85546875" style="74" customWidth="1"/>
    <col min="6155" max="6155" width="7" style="74" customWidth="1"/>
    <col min="6156" max="6161" width="6" style="74" customWidth="1"/>
    <col min="6162" max="6164" width="5.42578125" style="74" customWidth="1"/>
    <col min="6165" max="6165" width="1.42578125" style="74" customWidth="1"/>
    <col min="6166" max="6166" width="12.85546875" style="74" customWidth="1"/>
    <col min="6167" max="6168" width="12.42578125" style="74" bestFit="1" customWidth="1"/>
    <col min="6169" max="6400" width="8.85546875" style="74"/>
    <col min="6401" max="6401" width="3.7109375" style="74" customWidth="1"/>
    <col min="6402" max="6402" width="2.28515625" style="74" customWidth="1"/>
    <col min="6403" max="6403" width="14.42578125" style="74" customWidth="1"/>
    <col min="6404" max="6404" width="8.85546875" style="74" customWidth="1"/>
    <col min="6405" max="6405" width="1.42578125" style="74" customWidth="1"/>
    <col min="6406" max="6410" width="5.85546875" style="74" customWidth="1"/>
    <col min="6411" max="6411" width="7" style="74" customWidth="1"/>
    <col min="6412" max="6417" width="6" style="74" customWidth="1"/>
    <col min="6418" max="6420" width="5.42578125" style="74" customWidth="1"/>
    <col min="6421" max="6421" width="1.42578125" style="74" customWidth="1"/>
    <col min="6422" max="6422" width="12.85546875" style="74" customWidth="1"/>
    <col min="6423" max="6424" width="12.42578125" style="74" bestFit="1" customWidth="1"/>
    <col min="6425" max="6656" width="8.85546875" style="74"/>
    <col min="6657" max="6657" width="3.7109375" style="74" customWidth="1"/>
    <col min="6658" max="6658" width="2.28515625" style="74" customWidth="1"/>
    <col min="6659" max="6659" width="14.42578125" style="74" customWidth="1"/>
    <col min="6660" max="6660" width="8.85546875" style="74" customWidth="1"/>
    <col min="6661" max="6661" width="1.42578125" style="74" customWidth="1"/>
    <col min="6662" max="6666" width="5.85546875" style="74" customWidth="1"/>
    <col min="6667" max="6667" width="7" style="74" customWidth="1"/>
    <col min="6668" max="6673" width="6" style="74" customWidth="1"/>
    <col min="6674" max="6676" width="5.42578125" style="74" customWidth="1"/>
    <col min="6677" max="6677" width="1.42578125" style="74" customWidth="1"/>
    <col min="6678" max="6678" width="12.85546875" style="74" customWidth="1"/>
    <col min="6679" max="6680" width="12.42578125" style="74" bestFit="1" customWidth="1"/>
    <col min="6681" max="6912" width="8.85546875" style="74"/>
    <col min="6913" max="6913" width="3.7109375" style="74" customWidth="1"/>
    <col min="6914" max="6914" width="2.28515625" style="74" customWidth="1"/>
    <col min="6915" max="6915" width="14.42578125" style="74" customWidth="1"/>
    <col min="6916" max="6916" width="8.85546875" style="74" customWidth="1"/>
    <col min="6917" max="6917" width="1.42578125" style="74" customWidth="1"/>
    <col min="6918" max="6922" width="5.85546875" style="74" customWidth="1"/>
    <col min="6923" max="6923" width="7" style="74" customWidth="1"/>
    <col min="6924" max="6929" width="6" style="74" customWidth="1"/>
    <col min="6930" max="6932" width="5.42578125" style="74" customWidth="1"/>
    <col min="6933" max="6933" width="1.42578125" style="74" customWidth="1"/>
    <col min="6934" max="6934" width="12.85546875" style="74" customWidth="1"/>
    <col min="6935" max="6936" width="12.42578125" style="74" bestFit="1" customWidth="1"/>
    <col min="6937" max="7168" width="8.85546875" style="74"/>
    <col min="7169" max="7169" width="3.7109375" style="74" customWidth="1"/>
    <col min="7170" max="7170" width="2.28515625" style="74" customWidth="1"/>
    <col min="7171" max="7171" width="14.42578125" style="74" customWidth="1"/>
    <col min="7172" max="7172" width="8.85546875" style="74" customWidth="1"/>
    <col min="7173" max="7173" width="1.42578125" style="74" customWidth="1"/>
    <col min="7174" max="7178" width="5.85546875" style="74" customWidth="1"/>
    <col min="7179" max="7179" width="7" style="74" customWidth="1"/>
    <col min="7180" max="7185" width="6" style="74" customWidth="1"/>
    <col min="7186" max="7188" width="5.42578125" style="74" customWidth="1"/>
    <col min="7189" max="7189" width="1.42578125" style="74" customWidth="1"/>
    <col min="7190" max="7190" width="12.85546875" style="74" customWidth="1"/>
    <col min="7191" max="7192" width="12.42578125" style="74" bestFit="1" customWidth="1"/>
    <col min="7193" max="7424" width="8.85546875" style="74"/>
    <col min="7425" max="7425" width="3.7109375" style="74" customWidth="1"/>
    <col min="7426" max="7426" width="2.28515625" style="74" customWidth="1"/>
    <col min="7427" max="7427" width="14.42578125" style="74" customWidth="1"/>
    <col min="7428" max="7428" width="8.85546875" style="74" customWidth="1"/>
    <col min="7429" max="7429" width="1.42578125" style="74" customWidth="1"/>
    <col min="7430" max="7434" width="5.85546875" style="74" customWidth="1"/>
    <col min="7435" max="7435" width="7" style="74" customWidth="1"/>
    <col min="7436" max="7441" width="6" style="74" customWidth="1"/>
    <col min="7442" max="7444" width="5.42578125" style="74" customWidth="1"/>
    <col min="7445" max="7445" width="1.42578125" style="74" customWidth="1"/>
    <col min="7446" max="7446" width="12.85546875" style="74" customWidth="1"/>
    <col min="7447" max="7448" width="12.42578125" style="74" bestFit="1" customWidth="1"/>
    <col min="7449" max="7680" width="8.85546875" style="74"/>
    <col min="7681" max="7681" width="3.7109375" style="74" customWidth="1"/>
    <col min="7682" max="7682" width="2.28515625" style="74" customWidth="1"/>
    <col min="7683" max="7683" width="14.42578125" style="74" customWidth="1"/>
    <col min="7684" max="7684" width="8.85546875" style="74" customWidth="1"/>
    <col min="7685" max="7685" width="1.42578125" style="74" customWidth="1"/>
    <col min="7686" max="7690" width="5.85546875" style="74" customWidth="1"/>
    <col min="7691" max="7691" width="7" style="74" customWidth="1"/>
    <col min="7692" max="7697" width="6" style="74" customWidth="1"/>
    <col min="7698" max="7700" width="5.42578125" style="74" customWidth="1"/>
    <col min="7701" max="7701" width="1.42578125" style="74" customWidth="1"/>
    <col min="7702" max="7702" width="12.85546875" style="74" customWidth="1"/>
    <col min="7703" max="7704" width="12.42578125" style="74" bestFit="1" customWidth="1"/>
    <col min="7705" max="7936" width="8.85546875" style="74"/>
    <col min="7937" max="7937" width="3.7109375" style="74" customWidth="1"/>
    <col min="7938" max="7938" width="2.28515625" style="74" customWidth="1"/>
    <col min="7939" max="7939" width="14.42578125" style="74" customWidth="1"/>
    <col min="7940" max="7940" width="8.85546875" style="74" customWidth="1"/>
    <col min="7941" max="7941" width="1.42578125" style="74" customWidth="1"/>
    <col min="7942" max="7946" width="5.85546875" style="74" customWidth="1"/>
    <col min="7947" max="7947" width="7" style="74" customWidth="1"/>
    <col min="7948" max="7953" width="6" style="74" customWidth="1"/>
    <col min="7954" max="7956" width="5.42578125" style="74" customWidth="1"/>
    <col min="7957" max="7957" width="1.42578125" style="74" customWidth="1"/>
    <col min="7958" max="7958" width="12.85546875" style="74" customWidth="1"/>
    <col min="7959" max="7960" width="12.42578125" style="74" bestFit="1" customWidth="1"/>
    <col min="7961" max="8192" width="8.85546875" style="74"/>
    <col min="8193" max="8193" width="3.7109375" style="74" customWidth="1"/>
    <col min="8194" max="8194" width="2.28515625" style="74" customWidth="1"/>
    <col min="8195" max="8195" width="14.42578125" style="74" customWidth="1"/>
    <col min="8196" max="8196" width="8.85546875" style="74" customWidth="1"/>
    <col min="8197" max="8197" width="1.42578125" style="74" customWidth="1"/>
    <col min="8198" max="8202" width="5.85546875" style="74" customWidth="1"/>
    <col min="8203" max="8203" width="7" style="74" customWidth="1"/>
    <col min="8204" max="8209" width="6" style="74" customWidth="1"/>
    <col min="8210" max="8212" width="5.42578125" style="74" customWidth="1"/>
    <col min="8213" max="8213" width="1.42578125" style="74" customWidth="1"/>
    <col min="8214" max="8214" width="12.85546875" style="74" customWidth="1"/>
    <col min="8215" max="8216" width="12.42578125" style="74" bestFit="1" customWidth="1"/>
    <col min="8217" max="8448" width="8.85546875" style="74"/>
    <col min="8449" max="8449" width="3.7109375" style="74" customWidth="1"/>
    <col min="8450" max="8450" width="2.28515625" style="74" customWidth="1"/>
    <col min="8451" max="8451" width="14.42578125" style="74" customWidth="1"/>
    <col min="8452" max="8452" width="8.85546875" style="74" customWidth="1"/>
    <col min="8453" max="8453" width="1.42578125" style="74" customWidth="1"/>
    <col min="8454" max="8458" width="5.85546875" style="74" customWidth="1"/>
    <col min="8459" max="8459" width="7" style="74" customWidth="1"/>
    <col min="8460" max="8465" width="6" style="74" customWidth="1"/>
    <col min="8466" max="8468" width="5.42578125" style="74" customWidth="1"/>
    <col min="8469" max="8469" width="1.42578125" style="74" customWidth="1"/>
    <col min="8470" max="8470" width="12.85546875" style="74" customWidth="1"/>
    <col min="8471" max="8472" width="12.42578125" style="74" bestFit="1" customWidth="1"/>
    <col min="8473" max="8704" width="8.85546875" style="74"/>
    <col min="8705" max="8705" width="3.7109375" style="74" customWidth="1"/>
    <col min="8706" max="8706" width="2.28515625" style="74" customWidth="1"/>
    <col min="8707" max="8707" width="14.42578125" style="74" customWidth="1"/>
    <col min="8708" max="8708" width="8.85546875" style="74" customWidth="1"/>
    <col min="8709" max="8709" width="1.42578125" style="74" customWidth="1"/>
    <col min="8710" max="8714" width="5.85546875" style="74" customWidth="1"/>
    <col min="8715" max="8715" width="7" style="74" customWidth="1"/>
    <col min="8716" max="8721" width="6" style="74" customWidth="1"/>
    <col min="8722" max="8724" width="5.42578125" style="74" customWidth="1"/>
    <col min="8725" max="8725" width="1.42578125" style="74" customWidth="1"/>
    <col min="8726" max="8726" width="12.85546875" style="74" customWidth="1"/>
    <col min="8727" max="8728" width="12.42578125" style="74" bestFit="1" customWidth="1"/>
    <col min="8729" max="8960" width="8.85546875" style="74"/>
    <col min="8961" max="8961" width="3.7109375" style="74" customWidth="1"/>
    <col min="8962" max="8962" width="2.28515625" style="74" customWidth="1"/>
    <col min="8963" max="8963" width="14.42578125" style="74" customWidth="1"/>
    <col min="8964" max="8964" width="8.85546875" style="74" customWidth="1"/>
    <col min="8965" max="8965" width="1.42578125" style="74" customWidth="1"/>
    <col min="8966" max="8970" width="5.85546875" style="74" customWidth="1"/>
    <col min="8971" max="8971" width="7" style="74" customWidth="1"/>
    <col min="8972" max="8977" width="6" style="74" customWidth="1"/>
    <col min="8978" max="8980" width="5.42578125" style="74" customWidth="1"/>
    <col min="8981" max="8981" width="1.42578125" style="74" customWidth="1"/>
    <col min="8982" max="8982" width="12.85546875" style="74" customWidth="1"/>
    <col min="8983" max="8984" width="12.42578125" style="74" bestFit="1" customWidth="1"/>
    <col min="8985" max="9216" width="8.85546875" style="74"/>
    <col min="9217" max="9217" width="3.7109375" style="74" customWidth="1"/>
    <col min="9218" max="9218" width="2.28515625" style="74" customWidth="1"/>
    <col min="9219" max="9219" width="14.42578125" style="74" customWidth="1"/>
    <col min="9220" max="9220" width="8.85546875" style="74" customWidth="1"/>
    <col min="9221" max="9221" width="1.42578125" style="74" customWidth="1"/>
    <col min="9222" max="9226" width="5.85546875" style="74" customWidth="1"/>
    <col min="9227" max="9227" width="7" style="74" customWidth="1"/>
    <col min="9228" max="9233" width="6" style="74" customWidth="1"/>
    <col min="9234" max="9236" width="5.42578125" style="74" customWidth="1"/>
    <col min="9237" max="9237" width="1.42578125" style="74" customWidth="1"/>
    <col min="9238" max="9238" width="12.85546875" style="74" customWidth="1"/>
    <col min="9239" max="9240" width="12.42578125" style="74" bestFit="1" customWidth="1"/>
    <col min="9241" max="9472" width="8.85546875" style="74"/>
    <col min="9473" max="9473" width="3.7109375" style="74" customWidth="1"/>
    <col min="9474" max="9474" width="2.28515625" style="74" customWidth="1"/>
    <col min="9475" max="9475" width="14.42578125" style="74" customWidth="1"/>
    <col min="9476" max="9476" width="8.85546875" style="74" customWidth="1"/>
    <col min="9477" max="9477" width="1.42578125" style="74" customWidth="1"/>
    <col min="9478" max="9482" width="5.85546875" style="74" customWidth="1"/>
    <col min="9483" max="9483" width="7" style="74" customWidth="1"/>
    <col min="9484" max="9489" width="6" style="74" customWidth="1"/>
    <col min="9490" max="9492" width="5.42578125" style="74" customWidth="1"/>
    <col min="9493" max="9493" width="1.42578125" style="74" customWidth="1"/>
    <col min="9494" max="9494" width="12.85546875" style="74" customWidth="1"/>
    <col min="9495" max="9496" width="12.42578125" style="74" bestFit="1" customWidth="1"/>
    <col min="9497" max="9728" width="8.85546875" style="74"/>
    <col min="9729" max="9729" width="3.7109375" style="74" customWidth="1"/>
    <col min="9730" max="9730" width="2.28515625" style="74" customWidth="1"/>
    <col min="9731" max="9731" width="14.42578125" style="74" customWidth="1"/>
    <col min="9732" max="9732" width="8.85546875" style="74" customWidth="1"/>
    <col min="9733" max="9733" width="1.42578125" style="74" customWidth="1"/>
    <col min="9734" max="9738" width="5.85546875" style="74" customWidth="1"/>
    <col min="9739" max="9739" width="7" style="74" customWidth="1"/>
    <col min="9740" max="9745" width="6" style="74" customWidth="1"/>
    <col min="9746" max="9748" width="5.42578125" style="74" customWidth="1"/>
    <col min="9749" max="9749" width="1.42578125" style="74" customWidth="1"/>
    <col min="9750" max="9750" width="12.85546875" style="74" customWidth="1"/>
    <col min="9751" max="9752" width="12.42578125" style="74" bestFit="1" customWidth="1"/>
    <col min="9753" max="9984" width="8.85546875" style="74"/>
    <col min="9985" max="9985" width="3.7109375" style="74" customWidth="1"/>
    <col min="9986" max="9986" width="2.28515625" style="74" customWidth="1"/>
    <col min="9987" max="9987" width="14.42578125" style="74" customWidth="1"/>
    <col min="9988" max="9988" width="8.85546875" style="74" customWidth="1"/>
    <col min="9989" max="9989" width="1.42578125" style="74" customWidth="1"/>
    <col min="9990" max="9994" width="5.85546875" style="74" customWidth="1"/>
    <col min="9995" max="9995" width="7" style="74" customWidth="1"/>
    <col min="9996" max="10001" width="6" style="74" customWidth="1"/>
    <col min="10002" max="10004" width="5.42578125" style="74" customWidth="1"/>
    <col min="10005" max="10005" width="1.42578125" style="74" customWidth="1"/>
    <col min="10006" max="10006" width="12.85546875" style="74" customWidth="1"/>
    <col min="10007" max="10008" width="12.42578125" style="74" bestFit="1" customWidth="1"/>
    <col min="10009" max="10240" width="8.85546875" style="74"/>
    <col min="10241" max="10241" width="3.7109375" style="74" customWidth="1"/>
    <col min="10242" max="10242" width="2.28515625" style="74" customWidth="1"/>
    <col min="10243" max="10243" width="14.42578125" style="74" customWidth="1"/>
    <col min="10244" max="10244" width="8.85546875" style="74" customWidth="1"/>
    <col min="10245" max="10245" width="1.42578125" style="74" customWidth="1"/>
    <col min="10246" max="10250" width="5.85546875" style="74" customWidth="1"/>
    <col min="10251" max="10251" width="7" style="74" customWidth="1"/>
    <col min="10252" max="10257" width="6" style="74" customWidth="1"/>
    <col min="10258" max="10260" width="5.42578125" style="74" customWidth="1"/>
    <col min="10261" max="10261" width="1.42578125" style="74" customWidth="1"/>
    <col min="10262" max="10262" width="12.85546875" style="74" customWidth="1"/>
    <col min="10263" max="10264" width="12.42578125" style="74" bestFit="1" customWidth="1"/>
    <col min="10265" max="10496" width="8.85546875" style="74"/>
    <col min="10497" max="10497" width="3.7109375" style="74" customWidth="1"/>
    <col min="10498" max="10498" width="2.28515625" style="74" customWidth="1"/>
    <col min="10499" max="10499" width="14.42578125" style="74" customWidth="1"/>
    <col min="10500" max="10500" width="8.85546875" style="74" customWidth="1"/>
    <col min="10501" max="10501" width="1.42578125" style="74" customWidth="1"/>
    <col min="10502" max="10506" width="5.85546875" style="74" customWidth="1"/>
    <col min="10507" max="10507" width="7" style="74" customWidth="1"/>
    <col min="10508" max="10513" width="6" style="74" customWidth="1"/>
    <col min="10514" max="10516" width="5.42578125" style="74" customWidth="1"/>
    <col min="10517" max="10517" width="1.42578125" style="74" customWidth="1"/>
    <col min="10518" max="10518" width="12.85546875" style="74" customWidth="1"/>
    <col min="10519" max="10520" width="12.42578125" style="74" bestFit="1" customWidth="1"/>
    <col min="10521" max="10752" width="8.85546875" style="74"/>
    <col min="10753" max="10753" width="3.7109375" style="74" customWidth="1"/>
    <col min="10754" max="10754" width="2.28515625" style="74" customWidth="1"/>
    <col min="10755" max="10755" width="14.42578125" style="74" customWidth="1"/>
    <col min="10756" max="10756" width="8.85546875" style="74" customWidth="1"/>
    <col min="10757" max="10757" width="1.42578125" style="74" customWidth="1"/>
    <col min="10758" max="10762" width="5.85546875" style="74" customWidth="1"/>
    <col min="10763" max="10763" width="7" style="74" customWidth="1"/>
    <col min="10764" max="10769" width="6" style="74" customWidth="1"/>
    <col min="10770" max="10772" width="5.42578125" style="74" customWidth="1"/>
    <col min="10773" max="10773" width="1.42578125" style="74" customWidth="1"/>
    <col min="10774" max="10774" width="12.85546875" style="74" customWidth="1"/>
    <col min="10775" max="10776" width="12.42578125" style="74" bestFit="1" customWidth="1"/>
    <col min="10777" max="11008" width="8.85546875" style="74"/>
    <col min="11009" max="11009" width="3.7109375" style="74" customWidth="1"/>
    <col min="11010" max="11010" width="2.28515625" style="74" customWidth="1"/>
    <col min="11011" max="11011" width="14.42578125" style="74" customWidth="1"/>
    <col min="11012" max="11012" width="8.85546875" style="74" customWidth="1"/>
    <col min="11013" max="11013" width="1.42578125" style="74" customWidth="1"/>
    <col min="11014" max="11018" width="5.85546875" style="74" customWidth="1"/>
    <col min="11019" max="11019" width="7" style="74" customWidth="1"/>
    <col min="11020" max="11025" width="6" style="74" customWidth="1"/>
    <col min="11026" max="11028" width="5.42578125" style="74" customWidth="1"/>
    <col min="11029" max="11029" width="1.42578125" style="74" customWidth="1"/>
    <col min="11030" max="11030" width="12.85546875" style="74" customWidth="1"/>
    <col min="11031" max="11032" width="12.42578125" style="74" bestFit="1" customWidth="1"/>
    <col min="11033" max="11264" width="8.85546875" style="74"/>
    <col min="11265" max="11265" width="3.7109375" style="74" customWidth="1"/>
    <col min="11266" max="11266" width="2.28515625" style="74" customWidth="1"/>
    <col min="11267" max="11267" width="14.42578125" style="74" customWidth="1"/>
    <col min="11268" max="11268" width="8.85546875" style="74" customWidth="1"/>
    <col min="11269" max="11269" width="1.42578125" style="74" customWidth="1"/>
    <col min="11270" max="11274" width="5.85546875" style="74" customWidth="1"/>
    <col min="11275" max="11275" width="7" style="74" customWidth="1"/>
    <col min="11276" max="11281" width="6" style="74" customWidth="1"/>
    <col min="11282" max="11284" width="5.42578125" style="74" customWidth="1"/>
    <col min="11285" max="11285" width="1.42578125" style="74" customWidth="1"/>
    <col min="11286" max="11286" width="12.85546875" style="74" customWidth="1"/>
    <col min="11287" max="11288" width="12.42578125" style="74" bestFit="1" customWidth="1"/>
    <col min="11289" max="11520" width="8.85546875" style="74"/>
    <col min="11521" max="11521" width="3.7109375" style="74" customWidth="1"/>
    <col min="11522" max="11522" width="2.28515625" style="74" customWidth="1"/>
    <col min="11523" max="11523" width="14.42578125" style="74" customWidth="1"/>
    <col min="11524" max="11524" width="8.85546875" style="74" customWidth="1"/>
    <col min="11525" max="11525" width="1.42578125" style="74" customWidth="1"/>
    <col min="11526" max="11530" width="5.85546875" style="74" customWidth="1"/>
    <col min="11531" max="11531" width="7" style="74" customWidth="1"/>
    <col min="11532" max="11537" width="6" style="74" customWidth="1"/>
    <col min="11538" max="11540" width="5.42578125" style="74" customWidth="1"/>
    <col min="11541" max="11541" width="1.42578125" style="74" customWidth="1"/>
    <col min="11542" max="11542" width="12.85546875" style="74" customWidth="1"/>
    <col min="11543" max="11544" width="12.42578125" style="74" bestFit="1" customWidth="1"/>
    <col min="11545" max="11776" width="8.85546875" style="74"/>
    <col min="11777" max="11777" width="3.7109375" style="74" customWidth="1"/>
    <col min="11778" max="11778" width="2.28515625" style="74" customWidth="1"/>
    <col min="11779" max="11779" width="14.42578125" style="74" customWidth="1"/>
    <col min="11780" max="11780" width="8.85546875" style="74" customWidth="1"/>
    <col min="11781" max="11781" width="1.42578125" style="74" customWidth="1"/>
    <col min="11782" max="11786" width="5.85546875" style="74" customWidth="1"/>
    <col min="11787" max="11787" width="7" style="74" customWidth="1"/>
    <col min="11788" max="11793" width="6" style="74" customWidth="1"/>
    <col min="11794" max="11796" width="5.42578125" style="74" customWidth="1"/>
    <col min="11797" max="11797" width="1.42578125" style="74" customWidth="1"/>
    <col min="11798" max="11798" width="12.85546875" style="74" customWidth="1"/>
    <col min="11799" max="11800" width="12.42578125" style="74" bestFit="1" customWidth="1"/>
    <col min="11801" max="12032" width="8.85546875" style="74"/>
    <col min="12033" max="12033" width="3.7109375" style="74" customWidth="1"/>
    <col min="12034" max="12034" width="2.28515625" style="74" customWidth="1"/>
    <col min="12035" max="12035" width="14.42578125" style="74" customWidth="1"/>
    <col min="12036" max="12036" width="8.85546875" style="74" customWidth="1"/>
    <col min="12037" max="12037" width="1.42578125" style="74" customWidth="1"/>
    <col min="12038" max="12042" width="5.85546875" style="74" customWidth="1"/>
    <col min="12043" max="12043" width="7" style="74" customWidth="1"/>
    <col min="12044" max="12049" width="6" style="74" customWidth="1"/>
    <col min="12050" max="12052" width="5.42578125" style="74" customWidth="1"/>
    <col min="12053" max="12053" width="1.42578125" style="74" customWidth="1"/>
    <col min="12054" max="12054" width="12.85546875" style="74" customWidth="1"/>
    <col min="12055" max="12056" width="12.42578125" style="74" bestFit="1" customWidth="1"/>
    <col min="12057" max="12288" width="8.85546875" style="74"/>
    <col min="12289" max="12289" width="3.7109375" style="74" customWidth="1"/>
    <col min="12290" max="12290" width="2.28515625" style="74" customWidth="1"/>
    <col min="12291" max="12291" width="14.42578125" style="74" customWidth="1"/>
    <col min="12292" max="12292" width="8.85546875" style="74" customWidth="1"/>
    <col min="12293" max="12293" width="1.42578125" style="74" customWidth="1"/>
    <col min="12294" max="12298" width="5.85546875" style="74" customWidth="1"/>
    <col min="12299" max="12299" width="7" style="74" customWidth="1"/>
    <col min="12300" max="12305" width="6" style="74" customWidth="1"/>
    <col min="12306" max="12308" width="5.42578125" style="74" customWidth="1"/>
    <col min="12309" max="12309" width="1.42578125" style="74" customWidth="1"/>
    <col min="12310" max="12310" width="12.85546875" style="74" customWidth="1"/>
    <col min="12311" max="12312" width="12.42578125" style="74" bestFit="1" customWidth="1"/>
    <col min="12313" max="12544" width="8.85546875" style="74"/>
    <col min="12545" max="12545" width="3.7109375" style="74" customWidth="1"/>
    <col min="12546" max="12546" width="2.28515625" style="74" customWidth="1"/>
    <col min="12547" max="12547" width="14.42578125" style="74" customWidth="1"/>
    <col min="12548" max="12548" width="8.85546875" style="74" customWidth="1"/>
    <col min="12549" max="12549" width="1.42578125" style="74" customWidth="1"/>
    <col min="12550" max="12554" width="5.85546875" style="74" customWidth="1"/>
    <col min="12555" max="12555" width="7" style="74" customWidth="1"/>
    <col min="12556" max="12561" width="6" style="74" customWidth="1"/>
    <col min="12562" max="12564" width="5.42578125" style="74" customWidth="1"/>
    <col min="12565" max="12565" width="1.42578125" style="74" customWidth="1"/>
    <col min="12566" max="12566" width="12.85546875" style="74" customWidth="1"/>
    <col min="12567" max="12568" width="12.42578125" style="74" bestFit="1" customWidth="1"/>
    <col min="12569" max="12800" width="8.85546875" style="74"/>
    <col min="12801" max="12801" width="3.7109375" style="74" customWidth="1"/>
    <col min="12802" max="12802" width="2.28515625" style="74" customWidth="1"/>
    <col min="12803" max="12803" width="14.42578125" style="74" customWidth="1"/>
    <col min="12804" max="12804" width="8.85546875" style="74" customWidth="1"/>
    <col min="12805" max="12805" width="1.42578125" style="74" customWidth="1"/>
    <col min="12806" max="12810" width="5.85546875" style="74" customWidth="1"/>
    <col min="12811" max="12811" width="7" style="74" customWidth="1"/>
    <col min="12812" max="12817" width="6" style="74" customWidth="1"/>
    <col min="12818" max="12820" width="5.42578125" style="74" customWidth="1"/>
    <col min="12821" max="12821" width="1.42578125" style="74" customWidth="1"/>
    <col min="12822" max="12822" width="12.85546875" style="74" customWidth="1"/>
    <col min="12823" max="12824" width="12.42578125" style="74" bestFit="1" customWidth="1"/>
    <col min="12825" max="13056" width="8.85546875" style="74"/>
    <col min="13057" max="13057" width="3.7109375" style="74" customWidth="1"/>
    <col min="13058" max="13058" width="2.28515625" style="74" customWidth="1"/>
    <col min="13059" max="13059" width="14.42578125" style="74" customWidth="1"/>
    <col min="13060" max="13060" width="8.85546875" style="74" customWidth="1"/>
    <col min="13061" max="13061" width="1.42578125" style="74" customWidth="1"/>
    <col min="13062" max="13066" width="5.85546875" style="74" customWidth="1"/>
    <col min="13067" max="13067" width="7" style="74" customWidth="1"/>
    <col min="13068" max="13073" width="6" style="74" customWidth="1"/>
    <col min="13074" max="13076" width="5.42578125" style="74" customWidth="1"/>
    <col min="13077" max="13077" width="1.42578125" style="74" customWidth="1"/>
    <col min="13078" max="13078" width="12.85546875" style="74" customWidth="1"/>
    <col min="13079" max="13080" width="12.42578125" style="74" bestFit="1" customWidth="1"/>
    <col min="13081" max="13312" width="8.85546875" style="74"/>
    <col min="13313" max="13313" width="3.7109375" style="74" customWidth="1"/>
    <col min="13314" max="13314" width="2.28515625" style="74" customWidth="1"/>
    <col min="13315" max="13315" width="14.42578125" style="74" customWidth="1"/>
    <col min="13316" max="13316" width="8.85546875" style="74" customWidth="1"/>
    <col min="13317" max="13317" width="1.42578125" style="74" customWidth="1"/>
    <col min="13318" max="13322" width="5.85546875" style="74" customWidth="1"/>
    <col min="13323" max="13323" width="7" style="74" customWidth="1"/>
    <col min="13324" max="13329" width="6" style="74" customWidth="1"/>
    <col min="13330" max="13332" width="5.42578125" style="74" customWidth="1"/>
    <col min="13333" max="13333" width="1.42578125" style="74" customWidth="1"/>
    <col min="13334" max="13334" width="12.85546875" style="74" customWidth="1"/>
    <col min="13335" max="13336" width="12.42578125" style="74" bestFit="1" customWidth="1"/>
    <col min="13337" max="13568" width="8.85546875" style="74"/>
    <col min="13569" max="13569" width="3.7109375" style="74" customWidth="1"/>
    <col min="13570" max="13570" width="2.28515625" style="74" customWidth="1"/>
    <col min="13571" max="13571" width="14.42578125" style="74" customWidth="1"/>
    <col min="13572" max="13572" width="8.85546875" style="74" customWidth="1"/>
    <col min="13573" max="13573" width="1.42578125" style="74" customWidth="1"/>
    <col min="13574" max="13578" width="5.85546875" style="74" customWidth="1"/>
    <col min="13579" max="13579" width="7" style="74" customWidth="1"/>
    <col min="13580" max="13585" width="6" style="74" customWidth="1"/>
    <col min="13586" max="13588" width="5.42578125" style="74" customWidth="1"/>
    <col min="13589" max="13589" width="1.42578125" style="74" customWidth="1"/>
    <col min="13590" max="13590" width="12.85546875" style="74" customWidth="1"/>
    <col min="13591" max="13592" width="12.42578125" style="74" bestFit="1" customWidth="1"/>
    <col min="13593" max="13824" width="8.85546875" style="74"/>
    <col min="13825" max="13825" width="3.7109375" style="74" customWidth="1"/>
    <col min="13826" max="13826" width="2.28515625" style="74" customWidth="1"/>
    <col min="13827" max="13827" width="14.42578125" style="74" customWidth="1"/>
    <col min="13828" max="13828" width="8.85546875" style="74" customWidth="1"/>
    <col min="13829" max="13829" width="1.42578125" style="74" customWidth="1"/>
    <col min="13830" max="13834" width="5.85546875" style="74" customWidth="1"/>
    <col min="13835" max="13835" width="7" style="74" customWidth="1"/>
    <col min="13836" max="13841" width="6" style="74" customWidth="1"/>
    <col min="13842" max="13844" width="5.42578125" style="74" customWidth="1"/>
    <col min="13845" max="13845" width="1.42578125" style="74" customWidth="1"/>
    <col min="13846" max="13846" width="12.85546875" style="74" customWidth="1"/>
    <col min="13847" max="13848" width="12.42578125" style="74" bestFit="1" customWidth="1"/>
    <col min="13849" max="14080" width="8.85546875" style="74"/>
    <col min="14081" max="14081" width="3.7109375" style="74" customWidth="1"/>
    <col min="14082" max="14082" width="2.28515625" style="74" customWidth="1"/>
    <col min="14083" max="14083" width="14.42578125" style="74" customWidth="1"/>
    <col min="14084" max="14084" width="8.85546875" style="74" customWidth="1"/>
    <col min="14085" max="14085" width="1.42578125" style="74" customWidth="1"/>
    <col min="14086" max="14090" width="5.85546875" style="74" customWidth="1"/>
    <col min="14091" max="14091" width="7" style="74" customWidth="1"/>
    <col min="14092" max="14097" width="6" style="74" customWidth="1"/>
    <col min="14098" max="14100" width="5.42578125" style="74" customWidth="1"/>
    <col min="14101" max="14101" width="1.42578125" style="74" customWidth="1"/>
    <col min="14102" max="14102" width="12.85546875" style="74" customWidth="1"/>
    <col min="14103" max="14104" width="12.42578125" style="74" bestFit="1" customWidth="1"/>
    <col min="14105" max="14336" width="8.85546875" style="74"/>
    <col min="14337" max="14337" width="3.7109375" style="74" customWidth="1"/>
    <col min="14338" max="14338" width="2.28515625" style="74" customWidth="1"/>
    <col min="14339" max="14339" width="14.42578125" style="74" customWidth="1"/>
    <col min="14340" max="14340" width="8.85546875" style="74" customWidth="1"/>
    <col min="14341" max="14341" width="1.42578125" style="74" customWidth="1"/>
    <col min="14342" max="14346" width="5.85546875" style="74" customWidth="1"/>
    <col min="14347" max="14347" width="7" style="74" customWidth="1"/>
    <col min="14348" max="14353" width="6" style="74" customWidth="1"/>
    <col min="14354" max="14356" width="5.42578125" style="74" customWidth="1"/>
    <col min="14357" max="14357" width="1.42578125" style="74" customWidth="1"/>
    <col min="14358" max="14358" width="12.85546875" style="74" customWidth="1"/>
    <col min="14359" max="14360" width="12.42578125" style="74" bestFit="1" customWidth="1"/>
    <col min="14361" max="14592" width="8.85546875" style="74"/>
    <col min="14593" max="14593" width="3.7109375" style="74" customWidth="1"/>
    <col min="14594" max="14594" width="2.28515625" style="74" customWidth="1"/>
    <col min="14595" max="14595" width="14.42578125" style="74" customWidth="1"/>
    <col min="14596" max="14596" width="8.85546875" style="74" customWidth="1"/>
    <col min="14597" max="14597" width="1.42578125" style="74" customWidth="1"/>
    <col min="14598" max="14602" width="5.85546875" style="74" customWidth="1"/>
    <col min="14603" max="14603" width="7" style="74" customWidth="1"/>
    <col min="14604" max="14609" width="6" style="74" customWidth="1"/>
    <col min="14610" max="14612" width="5.42578125" style="74" customWidth="1"/>
    <col min="14613" max="14613" width="1.42578125" style="74" customWidth="1"/>
    <col min="14614" max="14614" width="12.85546875" style="74" customWidth="1"/>
    <col min="14615" max="14616" width="12.42578125" style="74" bestFit="1" customWidth="1"/>
    <col min="14617" max="14848" width="8.85546875" style="74"/>
    <col min="14849" max="14849" width="3.7109375" style="74" customWidth="1"/>
    <col min="14850" max="14850" width="2.28515625" style="74" customWidth="1"/>
    <col min="14851" max="14851" width="14.42578125" style="74" customWidth="1"/>
    <col min="14852" max="14852" width="8.85546875" style="74" customWidth="1"/>
    <col min="14853" max="14853" width="1.42578125" style="74" customWidth="1"/>
    <col min="14854" max="14858" width="5.85546875" style="74" customWidth="1"/>
    <col min="14859" max="14859" width="7" style="74" customWidth="1"/>
    <col min="14860" max="14865" width="6" style="74" customWidth="1"/>
    <col min="14866" max="14868" width="5.42578125" style="74" customWidth="1"/>
    <col min="14869" max="14869" width="1.42578125" style="74" customWidth="1"/>
    <col min="14870" max="14870" width="12.85546875" style="74" customWidth="1"/>
    <col min="14871" max="14872" width="12.42578125" style="74" bestFit="1" customWidth="1"/>
    <col min="14873" max="15104" width="8.85546875" style="74"/>
    <col min="15105" max="15105" width="3.7109375" style="74" customWidth="1"/>
    <col min="15106" max="15106" width="2.28515625" style="74" customWidth="1"/>
    <col min="15107" max="15107" width="14.42578125" style="74" customWidth="1"/>
    <col min="15108" max="15108" width="8.85546875" style="74" customWidth="1"/>
    <col min="15109" max="15109" width="1.42578125" style="74" customWidth="1"/>
    <col min="15110" max="15114" width="5.85546875" style="74" customWidth="1"/>
    <col min="15115" max="15115" width="7" style="74" customWidth="1"/>
    <col min="15116" max="15121" width="6" style="74" customWidth="1"/>
    <col min="15122" max="15124" width="5.42578125" style="74" customWidth="1"/>
    <col min="15125" max="15125" width="1.42578125" style="74" customWidth="1"/>
    <col min="15126" max="15126" width="12.85546875" style="74" customWidth="1"/>
    <col min="15127" max="15128" width="12.42578125" style="74" bestFit="1" customWidth="1"/>
    <col min="15129" max="15360" width="8.85546875" style="74"/>
    <col min="15361" max="15361" width="3.7109375" style="74" customWidth="1"/>
    <col min="15362" max="15362" width="2.28515625" style="74" customWidth="1"/>
    <col min="15363" max="15363" width="14.42578125" style="74" customWidth="1"/>
    <col min="15364" max="15364" width="8.85546875" style="74" customWidth="1"/>
    <col min="15365" max="15365" width="1.42578125" style="74" customWidth="1"/>
    <col min="15366" max="15370" width="5.85546875" style="74" customWidth="1"/>
    <col min="15371" max="15371" width="7" style="74" customWidth="1"/>
    <col min="15372" max="15377" width="6" style="74" customWidth="1"/>
    <col min="15378" max="15380" width="5.42578125" style="74" customWidth="1"/>
    <col min="15381" max="15381" width="1.42578125" style="74" customWidth="1"/>
    <col min="15382" max="15382" width="12.85546875" style="74" customWidth="1"/>
    <col min="15383" max="15384" width="12.42578125" style="74" bestFit="1" customWidth="1"/>
    <col min="15385" max="15616" width="8.85546875" style="74"/>
    <col min="15617" max="15617" width="3.7109375" style="74" customWidth="1"/>
    <col min="15618" max="15618" width="2.28515625" style="74" customWidth="1"/>
    <col min="15619" max="15619" width="14.42578125" style="74" customWidth="1"/>
    <col min="15620" max="15620" width="8.85546875" style="74" customWidth="1"/>
    <col min="15621" max="15621" width="1.42578125" style="74" customWidth="1"/>
    <col min="15622" max="15626" width="5.85546875" style="74" customWidth="1"/>
    <col min="15627" max="15627" width="7" style="74" customWidth="1"/>
    <col min="15628" max="15633" width="6" style="74" customWidth="1"/>
    <col min="15634" max="15636" width="5.42578125" style="74" customWidth="1"/>
    <col min="15637" max="15637" width="1.42578125" style="74" customWidth="1"/>
    <col min="15638" max="15638" width="12.85546875" style="74" customWidth="1"/>
    <col min="15639" max="15640" width="12.42578125" style="74" bestFit="1" customWidth="1"/>
    <col min="15641" max="15872" width="8.85546875" style="74"/>
    <col min="15873" max="15873" width="3.7109375" style="74" customWidth="1"/>
    <col min="15874" max="15874" width="2.28515625" style="74" customWidth="1"/>
    <col min="15875" max="15875" width="14.42578125" style="74" customWidth="1"/>
    <col min="15876" max="15876" width="8.85546875" style="74" customWidth="1"/>
    <col min="15877" max="15877" width="1.42578125" style="74" customWidth="1"/>
    <col min="15878" max="15882" width="5.85546875" style="74" customWidth="1"/>
    <col min="15883" max="15883" width="7" style="74" customWidth="1"/>
    <col min="15884" max="15889" width="6" style="74" customWidth="1"/>
    <col min="15890" max="15892" width="5.42578125" style="74" customWidth="1"/>
    <col min="15893" max="15893" width="1.42578125" style="74" customWidth="1"/>
    <col min="15894" max="15894" width="12.85546875" style="74" customWidth="1"/>
    <col min="15895" max="15896" width="12.42578125" style="74" bestFit="1" customWidth="1"/>
    <col min="15897" max="16128" width="8.85546875" style="74"/>
    <col min="16129" max="16129" width="3.7109375" style="74" customWidth="1"/>
    <col min="16130" max="16130" width="2.28515625" style="74" customWidth="1"/>
    <col min="16131" max="16131" width="14.42578125" style="74" customWidth="1"/>
    <col min="16132" max="16132" width="8.85546875" style="74" customWidth="1"/>
    <col min="16133" max="16133" width="1.42578125" style="74" customWidth="1"/>
    <col min="16134" max="16138" width="5.85546875" style="74" customWidth="1"/>
    <col min="16139" max="16139" width="7" style="74" customWidth="1"/>
    <col min="16140" max="16145" width="6" style="74" customWidth="1"/>
    <col min="16146" max="16148" width="5.42578125" style="74" customWidth="1"/>
    <col min="16149" max="16149" width="1.42578125" style="74" customWidth="1"/>
    <col min="16150" max="16150" width="12.85546875" style="74" customWidth="1"/>
    <col min="16151" max="16152" width="12.42578125" style="74" bestFit="1" customWidth="1"/>
    <col min="16153" max="16384" width="8.85546875" style="74"/>
  </cols>
  <sheetData>
    <row r="1" spans="1:28" ht="18.75" customHeight="1" x14ac:dyDescent="0.2">
      <c r="A1" s="162" t="s">
        <v>2</v>
      </c>
      <c r="B1" s="163"/>
      <c r="C1" s="163" t="s">
        <v>63</v>
      </c>
      <c r="D1" s="163"/>
      <c r="E1" s="163"/>
      <c r="F1" s="163"/>
      <c r="G1" s="163"/>
      <c r="H1" s="163"/>
      <c r="I1" s="163"/>
      <c r="J1" s="164"/>
      <c r="K1" s="163"/>
      <c r="L1" s="163"/>
      <c r="M1" s="163"/>
      <c r="N1" s="163"/>
      <c r="O1" s="163"/>
      <c r="P1" s="163"/>
      <c r="Q1" s="163"/>
      <c r="R1" s="163"/>
      <c r="S1" s="163"/>
      <c r="T1" s="165"/>
    </row>
    <row r="2" spans="1:28" ht="18.75" customHeight="1" x14ac:dyDescent="0.25">
      <c r="A2" s="166"/>
      <c r="B2" s="167"/>
      <c r="C2" s="168" t="s">
        <v>62</v>
      </c>
      <c r="D2" s="167"/>
      <c r="E2" s="167"/>
      <c r="F2" s="167"/>
      <c r="G2" s="167"/>
      <c r="H2" s="167"/>
      <c r="I2" s="167"/>
      <c r="J2" s="167"/>
      <c r="K2" s="167"/>
      <c r="L2" s="167"/>
      <c r="M2" s="167"/>
      <c r="N2" s="167"/>
      <c r="O2" s="167"/>
      <c r="P2" s="167"/>
      <c r="Q2" s="167"/>
      <c r="R2" s="167"/>
      <c r="S2" s="167"/>
      <c r="T2" s="169"/>
      <c r="U2" s="75"/>
      <c r="V2" s="134"/>
      <c r="W2" s="76"/>
      <c r="X2" s="76"/>
      <c r="Y2" s="76"/>
      <c r="Z2" s="76"/>
      <c r="AA2" s="76"/>
      <c r="AB2" s="76"/>
    </row>
    <row r="3" spans="1:28" ht="18.75" customHeight="1" x14ac:dyDescent="0.25">
      <c r="A3" s="170"/>
      <c r="B3" s="171"/>
      <c r="C3" s="171"/>
      <c r="D3" s="171"/>
      <c r="E3" s="171"/>
      <c r="F3" s="171"/>
      <c r="G3" s="171"/>
      <c r="H3" s="171"/>
      <c r="I3" s="171"/>
      <c r="J3" s="171"/>
      <c r="K3" s="171"/>
      <c r="L3" s="171"/>
      <c r="M3" s="171"/>
      <c r="N3" s="171"/>
      <c r="O3" s="171"/>
      <c r="P3" s="171"/>
      <c r="Q3" s="171"/>
      <c r="R3" s="171"/>
      <c r="S3" s="171"/>
      <c r="T3" s="172"/>
      <c r="U3" s="75"/>
      <c r="V3" s="134"/>
      <c r="W3" s="76"/>
      <c r="X3" s="76"/>
      <c r="Y3" s="76"/>
      <c r="Z3" s="76"/>
      <c r="AA3" s="76"/>
      <c r="AB3" s="76"/>
    </row>
    <row r="4" spans="1:28" s="78" customFormat="1" ht="39" customHeight="1" x14ac:dyDescent="0.25">
      <c r="A4" s="157"/>
      <c r="B4" s="242" t="s">
        <v>53</v>
      </c>
      <c r="C4" s="243"/>
      <c r="D4" s="253"/>
      <c r="E4" s="254"/>
      <c r="F4" s="254"/>
      <c r="G4" s="254"/>
      <c r="H4" s="254"/>
      <c r="I4" s="255"/>
      <c r="J4" s="244" t="s">
        <v>50</v>
      </c>
      <c r="K4" s="243"/>
      <c r="L4" s="247"/>
      <c r="M4" s="248"/>
      <c r="N4" s="248"/>
      <c r="O4" s="248"/>
      <c r="P4" s="248"/>
      <c r="Q4" s="248"/>
      <c r="R4" s="248"/>
      <c r="S4" s="248"/>
      <c r="T4" s="249"/>
      <c r="U4" s="77"/>
      <c r="V4" s="134"/>
      <c r="W4" s="76"/>
      <c r="X4" s="76"/>
      <c r="Y4" s="76"/>
      <c r="Z4" s="76"/>
      <c r="AA4" s="76"/>
      <c r="AB4" s="76"/>
    </row>
    <row r="5" spans="1:28" ht="15" customHeight="1" x14ac:dyDescent="0.25">
      <c r="A5" s="221" t="s">
        <v>3</v>
      </c>
      <c r="B5" s="2"/>
      <c r="C5" s="3"/>
      <c r="D5" s="4"/>
      <c r="E5" s="79"/>
      <c r="F5" s="80"/>
      <c r="G5" s="79"/>
      <c r="H5" s="79"/>
      <c r="I5" s="79"/>
      <c r="J5" s="5"/>
      <c r="K5" s="5"/>
      <c r="L5" s="135"/>
      <c r="M5" s="135"/>
      <c r="N5" s="146"/>
      <c r="O5" s="146"/>
      <c r="P5" s="250" t="s">
        <v>60</v>
      </c>
      <c r="Q5" s="251"/>
      <c r="R5" s="251"/>
      <c r="S5" s="251"/>
      <c r="T5" s="252"/>
      <c r="U5" s="75"/>
      <c r="V5" s="134"/>
      <c r="W5" s="76"/>
      <c r="X5" s="76"/>
      <c r="Y5" s="76"/>
      <c r="Z5" s="76"/>
      <c r="AA5" s="76"/>
      <c r="AB5" s="76"/>
    </row>
    <row r="6" spans="1:28" ht="15" customHeight="1" x14ac:dyDescent="0.2">
      <c r="A6" s="222"/>
      <c r="B6" s="6"/>
      <c r="C6" s="141"/>
      <c r="D6" s="141"/>
      <c r="E6" s="80"/>
      <c r="G6" s="296" t="s">
        <v>4</v>
      </c>
      <c r="H6" s="297"/>
      <c r="I6" s="297"/>
      <c r="J6" s="297"/>
      <c r="L6" s="161" t="s">
        <v>48</v>
      </c>
      <c r="M6" s="135"/>
      <c r="N6" s="146"/>
      <c r="O6" s="146"/>
      <c r="P6" s="234" t="s">
        <v>61</v>
      </c>
      <c r="Q6" s="235"/>
      <c r="R6" s="235"/>
      <c r="S6" s="235"/>
      <c r="T6" s="236"/>
      <c r="U6" s="75"/>
      <c r="V6" s="76"/>
      <c r="W6" s="76"/>
      <c r="X6" s="76"/>
      <c r="Y6" s="76"/>
      <c r="Z6" s="76"/>
      <c r="AA6" s="76"/>
      <c r="AB6" s="76"/>
    </row>
    <row r="7" spans="1:28" ht="15" customHeight="1" x14ac:dyDescent="0.2">
      <c r="A7" s="222"/>
      <c r="B7" s="6"/>
      <c r="C7" s="141"/>
      <c r="D7" s="141"/>
      <c r="E7" s="80"/>
      <c r="F7" s="80"/>
      <c r="G7" s="159" t="s">
        <v>49</v>
      </c>
      <c r="L7" s="256"/>
      <c r="M7" s="256"/>
      <c r="N7" s="256"/>
      <c r="O7" s="146"/>
      <c r="P7" s="237"/>
      <c r="Q7" s="235"/>
      <c r="R7" s="235"/>
      <c r="S7" s="235"/>
      <c r="T7" s="236"/>
      <c r="U7" s="75"/>
      <c r="V7" s="76"/>
      <c r="W7" s="76"/>
      <c r="X7" s="76"/>
      <c r="Y7" s="76"/>
      <c r="Z7" s="76"/>
      <c r="AA7" s="76"/>
      <c r="AB7" s="76"/>
    </row>
    <row r="8" spans="1:28" ht="15" customHeight="1" x14ac:dyDescent="0.2">
      <c r="A8" s="222"/>
      <c r="B8" s="6"/>
      <c r="C8" s="6"/>
      <c r="D8" s="6"/>
      <c r="E8" s="80"/>
      <c r="F8" s="80"/>
      <c r="G8" s="245" t="s">
        <v>5</v>
      </c>
      <c r="H8" s="246"/>
      <c r="I8" s="246"/>
      <c r="J8" s="246"/>
      <c r="L8" s="135"/>
      <c r="M8" s="140"/>
      <c r="N8" s="140"/>
      <c r="O8" s="140"/>
      <c r="P8" s="238" t="s">
        <v>8</v>
      </c>
      <c r="Q8" s="239"/>
      <c r="R8" s="239"/>
      <c r="S8" s="239"/>
      <c r="T8" s="240"/>
      <c r="U8" s="75"/>
      <c r="Y8" s="76"/>
      <c r="Z8" s="76"/>
      <c r="AA8" s="76"/>
      <c r="AB8" s="76"/>
    </row>
    <row r="9" spans="1:28" ht="15" customHeight="1" x14ac:dyDescent="0.2">
      <c r="A9" s="222"/>
      <c r="B9" s="8"/>
      <c r="C9" s="6"/>
      <c r="D9" s="6"/>
      <c r="E9" s="80"/>
      <c r="F9" s="80"/>
      <c r="G9" s="159" t="s">
        <v>6</v>
      </c>
      <c r="L9" s="135"/>
      <c r="M9" s="138"/>
      <c r="N9" s="138"/>
      <c r="O9" s="138"/>
      <c r="P9" s="309" t="s">
        <v>9</v>
      </c>
      <c r="Q9" s="310"/>
      <c r="R9" s="310"/>
      <c r="S9" s="310"/>
      <c r="T9" s="311"/>
      <c r="U9" s="75"/>
      <c r="V9" s="140"/>
      <c r="W9" s="3"/>
      <c r="X9" s="4"/>
      <c r="Y9" s="76"/>
      <c r="Z9" s="76"/>
      <c r="AA9" s="76"/>
      <c r="AB9" s="76"/>
    </row>
    <row r="10" spans="1:28" ht="15" customHeight="1" x14ac:dyDescent="0.25">
      <c r="A10" s="222"/>
      <c r="B10" s="6"/>
      <c r="C10" s="6"/>
      <c r="D10" s="6"/>
      <c r="E10" s="80"/>
      <c r="F10" s="80"/>
      <c r="H10" s="127" t="s">
        <v>7</v>
      </c>
      <c r="I10" s="9"/>
      <c r="J10" s="7"/>
      <c r="L10" s="135"/>
      <c r="M10" s="138"/>
      <c r="N10" s="138"/>
      <c r="O10" s="138"/>
      <c r="P10" s="309"/>
      <c r="Q10" s="310"/>
      <c r="R10" s="310"/>
      <c r="S10" s="310"/>
      <c r="T10" s="311"/>
      <c r="U10" s="75"/>
      <c r="V10" s="138"/>
      <c r="W10" s="138"/>
      <c r="X10" s="138"/>
      <c r="Y10" s="76"/>
      <c r="Z10" s="76"/>
      <c r="AA10" s="76"/>
      <c r="AB10" s="76"/>
    </row>
    <row r="11" spans="1:28" ht="15" customHeight="1" x14ac:dyDescent="0.25">
      <c r="A11" s="222"/>
      <c r="B11" s="8"/>
      <c r="C11" s="6"/>
      <c r="D11" s="6"/>
      <c r="E11" s="83"/>
      <c r="F11" s="211"/>
      <c r="H11" s="160" t="s">
        <v>51</v>
      </c>
      <c r="I11" s="9"/>
      <c r="J11" s="7"/>
      <c r="K11" s="161" t="s">
        <v>52</v>
      </c>
      <c r="L11" s="135"/>
      <c r="M11" s="138"/>
      <c r="N11" s="138"/>
      <c r="O11" s="138"/>
      <c r="P11" s="309"/>
      <c r="Q11" s="310"/>
      <c r="R11" s="310"/>
      <c r="S11" s="310"/>
      <c r="T11" s="311"/>
      <c r="U11" s="75"/>
      <c r="V11" s="138"/>
      <c r="W11" s="138"/>
      <c r="X11" s="138"/>
      <c r="Y11" s="76"/>
      <c r="Z11" s="76"/>
      <c r="AA11" s="76"/>
      <c r="AB11" s="76"/>
    </row>
    <row r="12" spans="1:28" ht="15" customHeight="1" x14ac:dyDescent="0.2">
      <c r="A12" s="222"/>
      <c r="B12" s="8"/>
      <c r="C12" s="8"/>
      <c r="D12" s="8"/>
      <c r="E12" s="84"/>
      <c r="F12" s="84"/>
      <c r="H12" s="306"/>
      <c r="I12" s="306"/>
      <c r="K12" s="241"/>
      <c r="L12" s="241"/>
      <c r="M12" s="241"/>
      <c r="N12" s="241"/>
      <c r="O12" s="139"/>
      <c r="P12" s="312" t="s">
        <v>66</v>
      </c>
      <c r="Q12" s="313"/>
      <c r="R12" s="313"/>
      <c r="S12" s="313"/>
      <c r="T12" s="314"/>
      <c r="U12" s="75"/>
      <c r="V12" s="138"/>
      <c r="W12" s="138"/>
      <c r="X12" s="138"/>
      <c r="Y12" s="76"/>
      <c r="Z12" s="76"/>
      <c r="AA12" s="76"/>
      <c r="AB12" s="76"/>
    </row>
    <row r="13" spans="1:28" ht="15" customHeight="1" x14ac:dyDescent="0.2">
      <c r="A13" s="222"/>
      <c r="B13" s="8"/>
      <c r="C13" s="8"/>
      <c r="D13" s="8"/>
      <c r="K13" s="213"/>
      <c r="L13" s="213"/>
      <c r="M13" s="213"/>
      <c r="N13" s="213"/>
      <c r="O13" s="139"/>
      <c r="P13" s="312"/>
      <c r="Q13" s="313"/>
      <c r="R13" s="313"/>
      <c r="S13" s="313"/>
      <c r="T13" s="314"/>
      <c r="U13" s="75"/>
      <c r="V13" s="139"/>
      <c r="W13" s="139"/>
      <c r="X13" s="139"/>
      <c r="Y13" s="76"/>
      <c r="Z13" s="76"/>
      <c r="AA13" s="76"/>
      <c r="AB13" s="76"/>
    </row>
    <row r="14" spans="1:28" ht="15" customHeight="1" x14ac:dyDescent="0.2">
      <c r="A14" s="222"/>
      <c r="B14" s="10"/>
      <c r="C14" s="10"/>
      <c r="D14" s="10"/>
      <c r="K14" s="213"/>
      <c r="L14" s="213"/>
      <c r="M14" s="213"/>
      <c r="N14" s="213"/>
      <c r="O14" s="139"/>
      <c r="P14" s="312"/>
      <c r="Q14" s="313"/>
      <c r="R14" s="313"/>
      <c r="S14" s="313"/>
      <c r="T14" s="314"/>
      <c r="U14" s="75"/>
      <c r="V14" s="139"/>
      <c r="W14" s="139"/>
      <c r="X14" s="139"/>
    </row>
    <row r="15" spans="1:28" ht="15" customHeight="1" x14ac:dyDescent="0.2">
      <c r="A15" s="222"/>
      <c r="B15" s="151"/>
      <c r="C15" s="152"/>
      <c r="D15" s="152"/>
      <c r="E15" s="91"/>
      <c r="F15" s="91"/>
      <c r="G15" s="91"/>
      <c r="H15" s="91"/>
      <c r="I15" s="91"/>
      <c r="J15" s="91"/>
      <c r="K15" s="91"/>
      <c r="L15" s="142"/>
      <c r="M15" s="91"/>
      <c r="N15" s="91"/>
      <c r="O15" s="153"/>
      <c r="P15" s="312"/>
      <c r="Q15" s="313"/>
      <c r="R15" s="313"/>
      <c r="S15" s="313"/>
      <c r="T15" s="314"/>
      <c r="U15" s="75"/>
      <c r="V15" s="139"/>
      <c r="W15" s="139"/>
      <c r="X15" s="139"/>
      <c r="Y15" s="139"/>
      <c r="Z15" s="139"/>
      <c r="AA15" s="139"/>
      <c r="AB15" s="139"/>
    </row>
    <row r="16" spans="1:28" ht="12.75" customHeight="1" x14ac:dyDescent="0.2">
      <c r="A16" s="225" t="s">
        <v>16</v>
      </c>
      <c r="B16" s="82"/>
      <c r="C16" s="75"/>
      <c r="D16" s="305" t="s">
        <v>10</v>
      </c>
      <c r="E16" s="223"/>
      <c r="F16" s="223"/>
      <c r="G16" s="223"/>
      <c r="H16" s="7" t="s">
        <v>12</v>
      </c>
      <c r="I16" s="15" t="s">
        <v>13</v>
      </c>
      <c r="J16" s="223" t="s">
        <v>11</v>
      </c>
      <c r="K16" s="223"/>
      <c r="L16" s="223"/>
      <c r="M16" s="223"/>
      <c r="N16" s="75"/>
      <c r="O16" s="75"/>
      <c r="P16" s="315" t="s">
        <v>1</v>
      </c>
      <c r="Q16" s="316"/>
      <c r="R16" s="316"/>
      <c r="S16" s="316"/>
      <c r="T16" s="317"/>
      <c r="U16" s="75"/>
      <c r="V16" s="139"/>
      <c r="W16" s="139"/>
      <c r="X16" s="139"/>
      <c r="Y16" s="139"/>
      <c r="Z16" s="139"/>
      <c r="AA16" s="139"/>
      <c r="AB16" s="139"/>
    </row>
    <row r="17" spans="1:28" ht="12.95" customHeight="1" x14ac:dyDescent="0.2">
      <c r="A17" s="221"/>
      <c r="B17" s="11"/>
      <c r="D17" s="307"/>
      <c r="E17" s="307"/>
      <c r="F17" s="307"/>
      <c r="G17" s="307"/>
      <c r="H17" s="13"/>
      <c r="I17" s="85"/>
      <c r="J17" s="308"/>
      <c r="K17" s="308"/>
      <c r="L17" s="308"/>
      <c r="M17" s="308"/>
      <c r="O17" s="75"/>
      <c r="P17" s="315"/>
      <c r="Q17" s="316"/>
      <c r="R17" s="316"/>
      <c r="S17" s="316"/>
      <c r="T17" s="317"/>
      <c r="U17" s="75"/>
      <c r="V17" s="139"/>
      <c r="W17" s="139"/>
      <c r="X17" s="139"/>
      <c r="Y17" s="139"/>
      <c r="Z17" s="139"/>
      <c r="AA17" s="139"/>
      <c r="AB17" s="139"/>
    </row>
    <row r="18" spans="1:28" ht="12.75" customHeight="1" x14ac:dyDescent="0.2">
      <c r="A18" s="221"/>
      <c r="B18" s="16"/>
      <c r="C18" s="16"/>
      <c r="E18" s="16"/>
      <c r="F18" s="16"/>
      <c r="G18" s="16"/>
      <c r="H18" s="7"/>
      <c r="I18" s="15"/>
      <c r="J18" s="16"/>
      <c r="K18" s="17"/>
      <c r="L18" s="136"/>
      <c r="M18" s="75"/>
      <c r="N18" s="75"/>
      <c r="O18" s="75"/>
      <c r="P18" s="315"/>
      <c r="Q18" s="316"/>
      <c r="R18" s="316"/>
      <c r="S18" s="316"/>
      <c r="T18" s="317"/>
      <c r="U18" s="75"/>
      <c r="V18" s="139"/>
      <c r="W18" s="139"/>
      <c r="X18" s="139"/>
      <c r="Y18" s="139"/>
      <c r="Z18" s="139"/>
      <c r="AA18" s="139"/>
      <c r="AB18" s="139"/>
    </row>
    <row r="19" spans="1:28" ht="12.75" customHeight="1" x14ac:dyDescent="0.2">
      <c r="A19" s="221"/>
      <c r="B19" s="16" t="s">
        <v>14</v>
      </c>
      <c r="C19" s="16"/>
      <c r="E19" s="16"/>
      <c r="F19" s="16"/>
      <c r="G19" s="16"/>
      <c r="H19" s="196"/>
      <c r="I19" s="197"/>
      <c r="J19" s="17"/>
      <c r="K19" s="17"/>
      <c r="L19" s="136"/>
      <c r="M19" s="138"/>
      <c r="N19" s="138"/>
      <c r="O19" s="138"/>
      <c r="P19" s="315"/>
      <c r="Q19" s="316"/>
      <c r="R19" s="316"/>
      <c r="S19" s="316"/>
      <c r="T19" s="317"/>
      <c r="U19" s="75"/>
      <c r="V19" s="139"/>
      <c r="W19" s="139"/>
      <c r="X19" s="139"/>
    </row>
    <row r="20" spans="1:28" ht="12.75" customHeight="1" x14ac:dyDescent="0.2">
      <c r="A20" s="221"/>
      <c r="B20" s="75"/>
      <c r="C20" s="75"/>
      <c r="D20" s="75"/>
      <c r="E20" s="75"/>
      <c r="H20" s="121"/>
      <c r="I20" s="128"/>
      <c r="K20" s="17"/>
      <c r="L20" s="136"/>
      <c r="M20" s="138"/>
      <c r="N20" s="138"/>
      <c r="O20" s="138"/>
      <c r="P20" s="302"/>
      <c r="Q20" s="303"/>
      <c r="R20" s="303"/>
      <c r="S20" s="303"/>
      <c r="T20" s="304"/>
      <c r="U20" s="75"/>
      <c r="V20" s="79"/>
      <c r="W20" s="79"/>
      <c r="X20" s="79"/>
    </row>
    <row r="21" spans="1:28" ht="12.75" customHeight="1" x14ac:dyDescent="0.2">
      <c r="A21" s="221"/>
      <c r="B21" s="18" t="s">
        <v>18</v>
      </c>
      <c r="C21" s="18"/>
      <c r="D21" s="75"/>
      <c r="E21" s="75"/>
      <c r="H21" s="121"/>
      <c r="I21" s="129"/>
      <c r="K21" s="17"/>
      <c r="L21" s="136"/>
      <c r="M21" s="138"/>
      <c r="N21" s="138"/>
      <c r="O21" s="138"/>
      <c r="P21" s="318" t="s">
        <v>64</v>
      </c>
      <c r="Q21" s="319"/>
      <c r="R21" s="319"/>
      <c r="S21" s="319"/>
      <c r="T21" s="320"/>
      <c r="U21" s="75"/>
      <c r="V21" s="139"/>
      <c r="W21" s="139"/>
      <c r="X21" s="139"/>
    </row>
    <row r="22" spans="1:28" ht="12.75" customHeight="1" x14ac:dyDescent="0.2">
      <c r="A22" s="221"/>
      <c r="B22" s="75"/>
      <c r="C22" s="75"/>
      <c r="E22" s="75"/>
      <c r="F22" s="120" t="s">
        <v>19</v>
      </c>
      <c r="H22" s="196"/>
      <c r="I22" s="198"/>
      <c r="K22" s="17"/>
      <c r="L22" s="136"/>
      <c r="M22" s="138"/>
      <c r="N22" s="138"/>
      <c r="O22" s="138"/>
      <c r="P22" s="321"/>
      <c r="Q22" s="319"/>
      <c r="R22" s="319"/>
      <c r="S22" s="319"/>
      <c r="T22" s="320"/>
      <c r="U22" s="75"/>
      <c r="V22" s="139"/>
      <c r="W22" s="139"/>
      <c r="X22" s="139"/>
    </row>
    <row r="23" spans="1:28" ht="12.75" customHeight="1" x14ac:dyDescent="0.2">
      <c r="A23" s="221"/>
      <c r="B23" s="75"/>
      <c r="C23" s="75"/>
      <c r="D23" s="75"/>
      <c r="E23" s="75"/>
      <c r="F23" s="121"/>
      <c r="H23" s="121"/>
      <c r="I23" s="129"/>
      <c r="K23" s="17"/>
      <c r="L23" s="136"/>
      <c r="M23" s="75"/>
      <c r="N23" s="75"/>
      <c r="O23" s="75"/>
      <c r="P23" s="321"/>
      <c r="Q23" s="319"/>
      <c r="R23" s="319"/>
      <c r="S23" s="319"/>
      <c r="T23" s="320"/>
      <c r="U23" s="75"/>
      <c r="V23" s="139"/>
      <c r="W23" s="139"/>
      <c r="X23" s="139"/>
    </row>
    <row r="24" spans="1:28" ht="12.75" customHeight="1" x14ac:dyDescent="0.25">
      <c r="A24" s="221"/>
      <c r="B24" s="75"/>
      <c r="C24" s="75"/>
      <c r="D24" s="75"/>
      <c r="E24" s="75"/>
      <c r="F24" s="121"/>
      <c r="H24" s="121"/>
      <c r="I24" s="129"/>
      <c r="K24" s="228" t="s">
        <v>21</v>
      </c>
      <c r="L24" s="229"/>
      <c r="M24" s="229"/>
      <c r="N24" s="229"/>
      <c r="O24" s="75"/>
      <c r="P24" s="148"/>
      <c r="Q24" s="212"/>
      <c r="R24" s="212"/>
      <c r="S24" s="212"/>
      <c r="T24" s="147"/>
      <c r="U24" s="75"/>
      <c r="V24" s="79"/>
      <c r="W24" s="79"/>
      <c r="X24" s="79"/>
    </row>
    <row r="25" spans="1:28" ht="12.95" customHeight="1" x14ac:dyDescent="0.2">
      <c r="A25" s="221"/>
      <c r="B25" s="75"/>
      <c r="C25" s="75"/>
      <c r="D25" s="75"/>
      <c r="E25" s="75"/>
      <c r="F25" s="122" t="s">
        <v>20</v>
      </c>
      <c r="H25" s="199"/>
      <c r="I25" s="200"/>
      <c r="K25" s="230"/>
      <c r="L25" s="231"/>
      <c r="M25" s="231"/>
      <c r="N25" s="231"/>
      <c r="O25" s="75"/>
      <c r="P25" s="148"/>
      <c r="Q25" s="212"/>
      <c r="R25" s="212"/>
      <c r="S25" s="212"/>
      <c r="T25" s="147"/>
      <c r="U25" s="75"/>
      <c r="V25" s="79"/>
      <c r="W25" s="79"/>
      <c r="X25" s="79"/>
    </row>
    <row r="26" spans="1:28" ht="12.75" customHeight="1" x14ac:dyDescent="0.2">
      <c r="A26" s="221"/>
      <c r="B26" s="75"/>
      <c r="C26" s="75"/>
      <c r="D26" s="75"/>
      <c r="E26" s="75"/>
      <c r="F26" s="121"/>
      <c r="H26" s="130"/>
      <c r="I26" s="129"/>
      <c r="K26" s="174"/>
      <c r="L26" s="175"/>
      <c r="M26" s="176"/>
      <c r="N26" s="176"/>
      <c r="O26" s="75"/>
      <c r="P26" s="148"/>
      <c r="Q26" s="212"/>
      <c r="R26" s="212"/>
      <c r="S26" s="212"/>
      <c r="T26" s="147"/>
      <c r="U26" s="75"/>
      <c r="V26" s="138"/>
      <c r="W26" s="138"/>
      <c r="X26" s="138"/>
    </row>
    <row r="27" spans="1:28" ht="12.75" customHeight="1" x14ac:dyDescent="0.2">
      <c r="A27" s="221"/>
      <c r="B27" s="75"/>
      <c r="C27" s="75"/>
      <c r="D27" s="75"/>
      <c r="E27" s="75"/>
      <c r="F27" s="121"/>
      <c r="H27" s="121"/>
      <c r="I27" s="129"/>
      <c r="K27" s="174"/>
      <c r="L27" s="175"/>
      <c r="M27" s="176"/>
      <c r="N27" s="176"/>
      <c r="O27" s="75"/>
      <c r="P27" s="148"/>
      <c r="Q27" s="212"/>
      <c r="R27" s="212"/>
      <c r="S27" s="212"/>
      <c r="T27" s="147"/>
      <c r="U27" s="75"/>
      <c r="V27" s="138"/>
      <c r="W27" s="138"/>
      <c r="X27" s="138"/>
    </row>
    <row r="28" spans="1:28" ht="12.75" customHeight="1" x14ac:dyDescent="0.2">
      <c r="A28" s="221"/>
      <c r="B28" s="75"/>
      <c r="C28" s="75"/>
      <c r="E28" s="75"/>
      <c r="F28" s="120" t="s">
        <v>22</v>
      </c>
      <c r="H28" s="199"/>
      <c r="I28" s="201"/>
      <c r="K28" s="17"/>
      <c r="L28" s="136"/>
      <c r="M28" s="75"/>
      <c r="N28" s="75"/>
      <c r="O28" s="75"/>
      <c r="P28" s="148"/>
      <c r="Q28" s="212"/>
      <c r="R28" s="212"/>
      <c r="S28" s="212"/>
      <c r="T28" s="147"/>
      <c r="U28" s="75"/>
      <c r="V28" s="138"/>
      <c r="W28" s="138"/>
      <c r="X28" s="138"/>
    </row>
    <row r="29" spans="1:28" ht="12.75" customHeight="1" x14ac:dyDescent="0.2">
      <c r="A29" s="221"/>
      <c r="B29" s="75"/>
      <c r="C29" s="75"/>
      <c r="D29" s="75"/>
      <c r="E29" s="75"/>
      <c r="I29" s="85"/>
      <c r="K29" s="17"/>
      <c r="L29" s="136"/>
      <c r="M29" s="136"/>
      <c r="N29" s="146"/>
      <c r="O29" s="146"/>
      <c r="P29" s="148"/>
      <c r="Q29" s="212"/>
      <c r="R29" s="212"/>
      <c r="S29" s="212"/>
      <c r="T29" s="147"/>
      <c r="U29" s="75"/>
      <c r="V29" s="138"/>
      <c r="W29" s="138"/>
      <c r="X29" s="138"/>
    </row>
    <row r="30" spans="1:28" s="75" customFormat="1" ht="12.75" customHeight="1" x14ac:dyDescent="0.25">
      <c r="A30" s="221"/>
      <c r="B30" s="11" t="s">
        <v>23</v>
      </c>
      <c r="D30" s="86"/>
      <c r="H30" s="179" t="str">
        <f>IF(egall="","",IF(egall &gt;0,(1-egfollow/egall),0))</f>
        <v/>
      </c>
      <c r="I30" s="180" t="str">
        <f>IF(cgall="","",IF(cgall&gt;0,(1-cgfollow/cgall),0))</f>
        <v/>
      </c>
      <c r="J30" s="19"/>
      <c r="K30" s="20"/>
      <c r="L30" s="136"/>
      <c r="M30" s="136"/>
      <c r="N30" s="146"/>
      <c r="O30" s="146"/>
      <c r="P30" s="148"/>
      <c r="Q30" s="212"/>
      <c r="R30" s="214"/>
      <c r="S30" s="212"/>
      <c r="T30" s="147"/>
      <c r="V30" s="79"/>
      <c r="W30" s="79"/>
      <c r="X30" s="79"/>
    </row>
    <row r="31" spans="1:28" ht="12.75" customHeight="1" x14ac:dyDescent="0.2">
      <c r="A31" s="227"/>
      <c r="B31" s="21"/>
      <c r="C31" s="87"/>
      <c r="D31" s="88"/>
      <c r="E31" s="87"/>
      <c r="F31" s="87"/>
      <c r="G31" s="87"/>
      <c r="H31" s="89"/>
      <c r="I31" s="90"/>
      <c r="J31" s="91"/>
      <c r="K31" s="22"/>
      <c r="L31" s="143"/>
      <c r="M31" s="143"/>
      <c r="N31" s="149"/>
      <c r="O31" s="149"/>
      <c r="P31" s="148"/>
      <c r="Q31" s="212"/>
      <c r="R31" s="212"/>
      <c r="S31" s="212"/>
      <c r="T31" s="147"/>
      <c r="U31" s="75"/>
    </row>
    <row r="32" spans="1:28" ht="14.25" customHeight="1" x14ac:dyDescent="0.2">
      <c r="A32" s="225" t="s">
        <v>17</v>
      </c>
      <c r="B32" s="18"/>
      <c r="C32" s="18"/>
      <c r="D32" s="223" t="s">
        <v>15</v>
      </c>
      <c r="E32" s="223"/>
      <c r="F32" s="223"/>
      <c r="G32" s="158"/>
      <c r="H32" s="7"/>
      <c r="I32" s="15"/>
      <c r="J32" s="75"/>
      <c r="K32" s="20"/>
      <c r="L32" s="136"/>
      <c r="M32" s="136"/>
      <c r="N32" s="146"/>
      <c r="O32" s="146"/>
      <c r="P32" s="148"/>
      <c r="Q32" s="212"/>
      <c r="R32" s="212"/>
      <c r="S32" s="212"/>
      <c r="T32" s="147"/>
      <c r="U32" s="75"/>
    </row>
    <row r="33" spans="1:25" ht="12.75" customHeight="1" x14ac:dyDescent="0.2">
      <c r="A33" s="222"/>
      <c r="C33" s="18" t="s">
        <v>24</v>
      </c>
      <c r="D33" s="232"/>
      <c r="E33" s="232"/>
      <c r="F33" s="232"/>
      <c r="G33" s="23" t="s">
        <v>54</v>
      </c>
      <c r="I33" s="85"/>
      <c r="J33" s="24" t="s">
        <v>55</v>
      </c>
      <c r="K33" s="17"/>
      <c r="L33" s="136"/>
      <c r="M33" s="136"/>
      <c r="N33" s="146"/>
      <c r="O33" s="146"/>
      <c r="P33" s="148"/>
      <c r="Q33" s="212"/>
      <c r="R33" s="212"/>
      <c r="S33" s="212"/>
      <c r="T33" s="147"/>
      <c r="U33" s="75"/>
    </row>
    <row r="34" spans="1:25" ht="12.75" customHeight="1" x14ac:dyDescent="0.2">
      <c r="A34" s="222"/>
      <c r="B34" s="75"/>
      <c r="C34" s="92" t="s">
        <v>56</v>
      </c>
      <c r="D34" s="233"/>
      <c r="E34" s="233"/>
      <c r="F34" s="233"/>
      <c r="I34" s="85"/>
      <c r="K34" s="17"/>
      <c r="L34" s="136"/>
      <c r="M34" s="136"/>
      <c r="N34" s="146"/>
      <c r="O34" s="146"/>
      <c r="P34" s="148"/>
      <c r="Q34" s="212"/>
      <c r="R34" s="212"/>
      <c r="S34" s="212"/>
      <c r="T34" s="147"/>
      <c r="U34" s="75"/>
    </row>
    <row r="35" spans="1:25" ht="12.75" customHeight="1" x14ac:dyDescent="0.2">
      <c r="A35" s="222"/>
      <c r="B35" s="75"/>
      <c r="C35" s="123"/>
      <c r="D35" s="75"/>
      <c r="F35" s="93" t="s">
        <v>28</v>
      </c>
      <c r="H35" s="202"/>
      <c r="I35" s="203"/>
      <c r="K35" s="17"/>
      <c r="L35" s="136"/>
      <c r="M35" s="136"/>
      <c r="N35" s="146"/>
      <c r="O35" s="146"/>
      <c r="P35" s="148"/>
      <c r="Q35" s="212"/>
      <c r="R35" s="212"/>
      <c r="S35" s="212"/>
      <c r="T35" s="147"/>
      <c r="U35" s="75"/>
      <c r="V35" s="75"/>
      <c r="W35" s="75"/>
      <c r="X35" s="75"/>
    </row>
    <row r="36" spans="1:25" ht="12.75" customHeight="1" x14ac:dyDescent="0.2">
      <c r="A36" s="222"/>
      <c r="B36" s="75"/>
      <c r="C36" s="123"/>
      <c r="D36" s="75"/>
      <c r="E36" s="94"/>
      <c r="H36" s="121"/>
      <c r="I36" s="128"/>
      <c r="K36" s="17"/>
      <c r="L36" s="136"/>
      <c r="M36" s="136"/>
      <c r="N36" s="146"/>
      <c r="O36" s="146"/>
      <c r="P36" s="148"/>
      <c r="Q36" s="214"/>
      <c r="R36" s="212"/>
      <c r="S36" s="212"/>
      <c r="T36" s="147"/>
      <c r="U36" s="75"/>
    </row>
    <row r="37" spans="1:25" ht="12.75" customHeight="1" x14ac:dyDescent="0.2">
      <c r="A37" s="222"/>
      <c r="B37" s="75"/>
      <c r="C37" s="123"/>
      <c r="D37" s="75"/>
      <c r="E37" s="81"/>
      <c r="H37" s="177"/>
      <c r="I37" s="129"/>
      <c r="K37" s="17"/>
      <c r="L37" s="136"/>
      <c r="M37" s="136"/>
      <c r="N37" s="146"/>
      <c r="O37" s="146"/>
      <c r="P37" s="148"/>
      <c r="Q37" s="212"/>
      <c r="R37" s="212"/>
      <c r="S37" s="212"/>
      <c r="T37" s="147"/>
      <c r="U37" s="75"/>
    </row>
    <row r="38" spans="1:25" ht="12.75" customHeight="1" x14ac:dyDescent="0.2">
      <c r="A38" s="222"/>
      <c r="B38" s="75"/>
      <c r="C38" s="123"/>
      <c r="D38" s="75"/>
      <c r="E38" s="94"/>
      <c r="F38" s="75"/>
      <c r="G38" s="25"/>
      <c r="H38" s="130"/>
      <c r="I38" s="129"/>
      <c r="J38" s="26"/>
      <c r="K38" s="20"/>
      <c r="L38" s="136"/>
      <c r="M38" s="136"/>
      <c r="N38" s="212"/>
      <c r="O38" s="146"/>
      <c r="P38" s="148"/>
      <c r="Q38" s="212"/>
      <c r="R38" s="212"/>
      <c r="S38" s="212"/>
      <c r="T38" s="147"/>
      <c r="U38" s="75"/>
    </row>
    <row r="39" spans="1:25" ht="12.75" customHeight="1" x14ac:dyDescent="0.2">
      <c r="A39" s="222"/>
      <c r="B39" s="75"/>
      <c r="C39" s="12" t="s">
        <v>25</v>
      </c>
      <c r="D39" s="224" t="s">
        <v>15</v>
      </c>
      <c r="E39" s="224"/>
      <c r="F39" s="224"/>
      <c r="G39" s="25"/>
      <c r="H39" s="20"/>
      <c r="I39" s="27"/>
      <c r="J39" s="26"/>
      <c r="K39" s="20"/>
      <c r="L39" s="136"/>
      <c r="M39" s="136"/>
      <c r="N39" s="146"/>
      <c r="O39" s="146"/>
      <c r="P39" s="148"/>
      <c r="Q39" s="212"/>
      <c r="R39" s="212"/>
      <c r="S39" s="212"/>
      <c r="T39" s="215"/>
      <c r="U39" s="75"/>
      <c r="Y39" s="95"/>
    </row>
    <row r="40" spans="1:25" ht="12.75" customHeight="1" x14ac:dyDescent="0.2">
      <c r="A40" s="222"/>
      <c r="B40" s="75"/>
      <c r="C40" s="156" t="s">
        <v>0</v>
      </c>
      <c r="D40" s="232"/>
      <c r="E40" s="232"/>
      <c r="F40" s="232"/>
      <c r="G40" s="25"/>
      <c r="H40" s="204"/>
      <c r="I40" s="205"/>
      <c r="J40" s="26"/>
      <c r="K40" s="123" t="s">
        <v>57</v>
      </c>
      <c r="L40" s="178"/>
      <c r="M40" s="178"/>
      <c r="N40" s="146"/>
      <c r="O40" s="146"/>
      <c r="P40" s="148"/>
      <c r="Q40" s="212"/>
      <c r="R40" s="212"/>
      <c r="S40" s="212"/>
      <c r="T40" s="147"/>
      <c r="U40" s="75"/>
    </row>
    <row r="41" spans="1:25" ht="12.75" customHeight="1" x14ac:dyDescent="0.2">
      <c r="A41" s="222"/>
      <c r="B41" s="75"/>
      <c r="D41" s="233"/>
      <c r="E41" s="233"/>
      <c r="F41" s="233"/>
      <c r="G41" s="75"/>
      <c r="H41" s="206"/>
      <c r="I41" s="207"/>
      <c r="J41" s="75"/>
      <c r="K41" s="123" t="s">
        <v>58</v>
      </c>
      <c r="L41" s="178"/>
      <c r="M41" s="178"/>
      <c r="N41" s="146"/>
      <c r="O41" s="146"/>
      <c r="P41" s="216"/>
      <c r="Q41" s="212"/>
      <c r="R41" s="212"/>
      <c r="S41" s="212"/>
      <c r="T41" s="147"/>
      <c r="U41" s="75"/>
      <c r="W41" s="96"/>
    </row>
    <row r="42" spans="1:25" ht="12.75" customHeight="1" x14ac:dyDescent="0.2">
      <c r="A42" s="222"/>
      <c r="B42" s="75"/>
      <c r="C42" s="75"/>
      <c r="D42" s="12"/>
      <c r="F42" s="93"/>
      <c r="G42" s="75"/>
      <c r="H42" s="131"/>
      <c r="I42" s="132"/>
      <c r="J42" s="79"/>
      <c r="K42" s="123" t="s">
        <v>59</v>
      </c>
      <c r="L42" s="173"/>
      <c r="M42" s="173"/>
      <c r="N42" s="146"/>
      <c r="O42" s="146"/>
      <c r="P42" s="217" t="s">
        <v>65</v>
      </c>
      <c r="Q42" s="218"/>
      <c r="R42" s="218"/>
      <c r="S42" s="218"/>
      <c r="T42" s="219"/>
      <c r="U42" s="75"/>
    </row>
    <row r="43" spans="1:25" ht="12.75" customHeight="1" x14ac:dyDescent="0.2">
      <c r="A43" s="222"/>
      <c r="B43" s="75"/>
      <c r="C43" s="75"/>
      <c r="D43" s="86"/>
      <c r="F43" s="28"/>
      <c r="G43" s="75"/>
      <c r="J43" s="75"/>
      <c r="K43" s="75"/>
      <c r="L43" s="135"/>
      <c r="M43" s="135"/>
      <c r="N43" s="146"/>
      <c r="O43" s="146"/>
      <c r="P43" s="220"/>
      <c r="Q43" s="218"/>
      <c r="R43" s="218"/>
      <c r="S43" s="218"/>
      <c r="T43" s="219"/>
      <c r="U43" s="75"/>
      <c r="W43" s="97"/>
    </row>
    <row r="44" spans="1:25" ht="12.75" customHeight="1" x14ac:dyDescent="0.2">
      <c r="A44" s="226"/>
      <c r="B44" s="91"/>
      <c r="C44" s="91"/>
      <c r="D44" s="98"/>
      <c r="E44" s="29"/>
      <c r="F44" s="91"/>
      <c r="G44" s="91"/>
      <c r="H44" s="87"/>
      <c r="I44" s="87"/>
      <c r="J44" s="91"/>
      <c r="K44" s="91"/>
      <c r="L44" s="142"/>
      <c r="M44" s="142"/>
      <c r="N44" s="149"/>
      <c r="O44" s="149"/>
      <c r="P44" s="220"/>
      <c r="Q44" s="218"/>
      <c r="R44" s="218"/>
      <c r="S44" s="218"/>
      <c r="T44" s="219"/>
      <c r="U44" s="75"/>
      <c r="V44" s="105"/>
    </row>
    <row r="45" spans="1:25" ht="12.75" customHeight="1" x14ac:dyDescent="0.2">
      <c r="A45" s="292"/>
      <c r="E45" s="18"/>
      <c r="G45" s="75"/>
      <c r="H45" s="30"/>
      <c r="I45" s="30"/>
      <c r="J45" s="79"/>
      <c r="K45" s="20"/>
      <c r="L45" s="136"/>
      <c r="M45" s="136"/>
      <c r="N45" s="146"/>
      <c r="O45" s="146"/>
      <c r="P45" s="148"/>
      <c r="Q45" s="146"/>
      <c r="R45" s="146"/>
      <c r="S45" s="146"/>
      <c r="T45" s="147"/>
      <c r="U45" s="75"/>
    </row>
    <row r="46" spans="1:25" ht="12.75" customHeight="1" x14ac:dyDescent="0.2">
      <c r="A46" s="221"/>
      <c r="B46" s="18"/>
      <c r="C46" s="18"/>
      <c r="D46" s="99"/>
      <c r="F46" s="93" t="s">
        <v>26</v>
      </c>
      <c r="G46" s="94"/>
      <c r="H46" s="133">
        <v>100</v>
      </c>
      <c r="I46" s="100" t="s">
        <v>27</v>
      </c>
      <c r="J46" s="79"/>
      <c r="K46" s="20"/>
      <c r="L46" s="136"/>
      <c r="M46" s="136"/>
      <c r="N46" s="146"/>
      <c r="O46" s="146"/>
      <c r="P46" s="148"/>
      <c r="Q46" s="146"/>
      <c r="R46" s="146"/>
      <c r="S46" s="146"/>
      <c r="T46" s="147"/>
      <c r="U46" s="75"/>
    </row>
    <row r="47" spans="1:25" ht="12.75" customHeight="1" thickBot="1" x14ac:dyDescent="0.25">
      <c r="A47" s="293"/>
      <c r="B47" s="101"/>
      <c r="C47" s="101"/>
      <c r="D47" s="101"/>
      <c r="E47" s="101"/>
      <c r="F47" s="101"/>
      <c r="G47" s="101"/>
      <c r="H47" s="101"/>
      <c r="I47" s="101"/>
      <c r="J47" s="31"/>
      <c r="K47" s="101"/>
      <c r="L47" s="137"/>
      <c r="M47" s="137"/>
      <c r="N47" s="150"/>
      <c r="O47" s="150"/>
      <c r="P47" s="154"/>
      <c r="Q47" s="150"/>
      <c r="R47" s="150"/>
      <c r="S47" s="150"/>
      <c r="T47" s="155"/>
      <c r="U47" s="75"/>
    </row>
    <row r="48" spans="1:25" ht="18.75" customHeight="1" x14ac:dyDescent="0.25">
      <c r="A48" s="102"/>
      <c r="B48" s="32" t="s">
        <v>34</v>
      </c>
      <c r="C48" s="32"/>
      <c r="D48" s="103"/>
      <c r="E48" s="33"/>
      <c r="F48" s="34"/>
      <c r="G48" s="208">
        <v>95</v>
      </c>
      <c r="H48" s="35" t="s">
        <v>35</v>
      </c>
      <c r="I48" s="103"/>
      <c r="J48" s="103"/>
      <c r="K48" s="103"/>
      <c r="L48" s="104"/>
      <c r="M48" s="104"/>
      <c r="N48" s="103"/>
      <c r="O48" s="210" t="s">
        <v>36</v>
      </c>
      <c r="P48" s="144">
        <f>NORMSINV(1-((100-ci)/100)/2)</f>
        <v>1.9599639845400536</v>
      </c>
      <c r="Q48" s="144"/>
      <c r="R48" s="144"/>
      <c r="S48" s="144"/>
      <c r="T48" s="145"/>
      <c r="U48" s="75"/>
      <c r="V48" s="105"/>
      <c r="W48" s="105"/>
      <c r="X48" s="105"/>
    </row>
    <row r="49" spans="1:24" ht="12.75" customHeight="1" x14ac:dyDescent="0.2">
      <c r="A49" s="264" t="s">
        <v>47</v>
      </c>
      <c r="B49" s="36"/>
      <c r="C49" s="37"/>
      <c r="D49" s="37" t="e">
        <f>TINV((100-ci)/100,egfollow+cgfollow-2)</f>
        <v>#NUM!</v>
      </c>
      <c r="E49" s="106"/>
      <c r="F49" s="265" t="str">
        <f>"Ocorrencia por " &amp; per &amp; " " &amp; "sujeitos"</f>
        <v>Ocorrencia por 100 sujeitos</v>
      </c>
      <c r="G49" s="265"/>
      <c r="H49" s="265"/>
      <c r="I49" s="265"/>
      <c r="J49" s="265"/>
      <c r="K49" s="266"/>
      <c r="L49" s="267" t="str">
        <f>"Efeitos da exposição por " &amp; per &amp; " " &amp; "sujeitos"</f>
        <v>Efeitos da exposição por 100 sujeitos</v>
      </c>
      <c r="M49" s="268"/>
      <c r="N49" s="268"/>
      <c r="O49" s="268"/>
      <c r="P49" s="268"/>
      <c r="Q49" s="269"/>
      <c r="R49" s="270" t="s">
        <v>45</v>
      </c>
      <c r="S49" s="271"/>
      <c r="T49" s="272"/>
      <c r="U49" s="82"/>
    </row>
    <row r="50" spans="1:24" ht="12.75" customHeight="1" x14ac:dyDescent="0.2">
      <c r="A50" s="264"/>
      <c r="B50" s="36"/>
      <c r="C50" s="37"/>
      <c r="D50" s="37"/>
      <c r="E50" s="106"/>
      <c r="F50" s="279" t="s">
        <v>37</v>
      </c>
      <c r="G50" s="280"/>
      <c r="H50" s="280"/>
      <c r="I50" s="281" t="s">
        <v>38</v>
      </c>
      <c r="J50" s="280"/>
      <c r="K50" s="282"/>
      <c r="L50" s="283" t="s">
        <v>43</v>
      </c>
      <c r="M50" s="284"/>
      <c r="N50" s="284"/>
      <c r="O50" s="285" t="s">
        <v>44</v>
      </c>
      <c r="P50" s="284"/>
      <c r="Q50" s="286"/>
      <c r="R50" s="273"/>
      <c r="S50" s="274"/>
      <c r="T50" s="275"/>
      <c r="U50" s="82"/>
    </row>
    <row r="51" spans="1:24" s="105" customFormat="1" ht="12.75" customHeight="1" x14ac:dyDescent="0.2">
      <c r="A51" s="264"/>
      <c r="B51" s="38"/>
      <c r="C51" s="39"/>
      <c r="D51" s="40"/>
      <c r="E51" s="107"/>
      <c r="F51" s="287" t="s">
        <v>39</v>
      </c>
      <c r="G51" s="288"/>
      <c r="H51" s="288"/>
      <c r="I51" s="289" t="s">
        <v>40</v>
      </c>
      <c r="J51" s="288"/>
      <c r="K51" s="290"/>
      <c r="L51" s="298" t="s">
        <v>41</v>
      </c>
      <c r="M51" s="288"/>
      <c r="N51" s="288"/>
      <c r="O51" s="289" t="s">
        <v>42</v>
      </c>
      <c r="P51" s="288"/>
      <c r="Q51" s="290"/>
      <c r="R51" s="276"/>
      <c r="S51" s="277"/>
      <c r="T51" s="278"/>
      <c r="U51" s="108"/>
      <c r="V51" s="109"/>
      <c r="W51" s="109"/>
      <c r="X51" s="74"/>
    </row>
    <row r="52" spans="1:24" ht="12.75" customHeight="1" x14ac:dyDescent="0.25">
      <c r="A52" s="264"/>
      <c r="B52" s="121" t="s">
        <v>30</v>
      </c>
      <c r="E52" s="110"/>
      <c r="F52" s="1"/>
      <c r="G52" s="41"/>
      <c r="H52" s="17"/>
      <c r="I52" s="42"/>
      <c r="J52" s="43"/>
      <c r="K52" s="44"/>
      <c r="L52" s="111"/>
      <c r="M52" s="41"/>
      <c r="N52" s="17"/>
      <c r="O52" s="42"/>
      <c r="P52" s="43"/>
      <c r="Q52" s="14"/>
      <c r="R52" s="299"/>
      <c r="S52" s="300"/>
      <c r="T52" s="301"/>
      <c r="U52" s="82"/>
      <c r="W52" s="109"/>
    </row>
    <row r="53" spans="1:24" ht="12.75" customHeight="1" x14ac:dyDescent="0.2">
      <c r="A53" s="264"/>
      <c r="B53" s="121"/>
      <c r="C53" s="291" t="s">
        <v>29</v>
      </c>
      <c r="D53" s="291"/>
      <c r="E53" s="112"/>
      <c r="F53" s="45"/>
      <c r="G53" s="182" t="str">
        <f>IF(aa="","",IF(egall=0,"",per*aa/egall))</f>
        <v/>
      </c>
      <c r="H53" s="45"/>
      <c r="I53" s="46"/>
      <c r="J53" s="184" t="str">
        <f>IF(bb="","",IF(cgall=0,"",per*bb/cgall))</f>
        <v/>
      </c>
      <c r="K53" s="47"/>
      <c r="L53" s="111"/>
      <c r="M53" s="182" t="str">
        <f>IF(ittego="","",IF(ittcgo=0,"",IF(ittcgo="","",ittego/ittcgo)))</f>
        <v/>
      </c>
      <c r="N53" s="45"/>
      <c r="O53" s="46"/>
      <c r="P53" s="184" t="str">
        <f>IF(ittego="","",IF(ittcgo="","",ittego-ittcgo))</f>
        <v/>
      </c>
      <c r="Q53" s="48"/>
      <c r="R53" s="113"/>
      <c r="S53" s="189" t="str">
        <f>IF(ittego="","",IF(ittcgo="","",per/(ittego-ittcgo)))</f>
        <v/>
      </c>
      <c r="T53" s="114"/>
      <c r="U53" s="82"/>
      <c r="W53" s="109"/>
    </row>
    <row r="54" spans="1:24" ht="12.75" customHeight="1" x14ac:dyDescent="0.2">
      <c r="A54" s="264"/>
      <c r="B54" s="124"/>
      <c r="C54" s="91"/>
      <c r="D54" s="125" t="str">
        <f>ci &amp; "% IC"</f>
        <v>95% IC</v>
      </c>
      <c r="E54" s="115"/>
      <c r="F54" s="181" t="str">
        <f>IF(aa="","",IF(egall=0,"",per*(2*aa+zscore^2-zscore*SQRT(zscore^2+4*aa*(1-aa/egall)))/(2*(egall+zscore^2))))</f>
        <v/>
      </c>
      <c r="G54" s="49" t="str">
        <f>IF(F54&lt;&gt;H54,"to","")</f>
        <v/>
      </c>
      <c r="H54" s="183" t="str">
        <f>IF(aa="","",IF(egall=0,"",per*(2*aa+zscore^2+zscore*SQRT(zscore^2+4*aa*(1-aa/egall)))/(2*(egall+zscore^2))))</f>
        <v/>
      </c>
      <c r="I54" s="185" t="str">
        <f>IF(bb="","",IF(cgall=0,"",per*(2*bb+zscore^2-zscore*SQRT(zscore^2+4*bb*(1-bb/cgall)))/(2*(cgall+zscore^2))))</f>
        <v/>
      </c>
      <c r="J54" s="49" t="str">
        <f>IF(I54&lt;&gt;K54,"to","")</f>
        <v/>
      </c>
      <c r="K54" s="186" t="str">
        <f>IF(bb="","",IF(cgall=0,"",per*(2*bb+zscore^2+zscore*SQRT(zscore^2+4*bb*(1-bb/cgall)))/(2*(cgall+zscore^2))))</f>
        <v/>
      </c>
      <c r="L54" s="187" t="str">
        <f>IF(ittego="","",IF(ittcgo=0,"",IF(ittcgo="","",EXP(LN(ittego/ittcgo) - zscore*SQRT(1/aa+1/bb-1/egall-1/cgall)))))</f>
        <v/>
      </c>
      <c r="M54" s="49" t="str">
        <f>IF(L54&lt;&gt;N54,"to","")</f>
        <v/>
      </c>
      <c r="N54" s="183" t="str">
        <f>IF(ittego="","",IF(ittcgo=0,"",IF(ittcgo="","",EXP(LN(ittego/ittcgo) + zscore*SQRT(1/aa+1/bb-1/egall-1/cgall)))))</f>
        <v/>
      </c>
      <c r="O54" s="185" t="str">
        <f>IF(ittego="","",IF(ittcgo="","",ittego-ittcgo - per*zscore*SQRT(aa*(egall-aa)/egall^3+bb*(cgall-bb)/cgall^3)))</f>
        <v/>
      </c>
      <c r="P54" s="49" t="str">
        <f>IF(O54&lt;&gt;Q54,"to","")</f>
        <v/>
      </c>
      <c r="Q54" s="186" t="str">
        <f>IF(ittego="","",IF(ittcgo="","",ittego-ittcgo + per*zscore*SQRT(aa*(egall-aa)/egall^3+bb*(cgall-bb)/cgall^3)))</f>
        <v/>
      </c>
      <c r="R54" s="188" t="str">
        <f>IF(ittego="","",IF(ittcgo="","",per/(ittego-ittcgo - per*zscore*SQRT(aa*(egall-aa)/egall^3+bb*(cgall-bb)/cgall^3))))</f>
        <v/>
      </c>
      <c r="S54" s="50" t="str">
        <f>IF(R54=T54,"",IF(T54&lt;=S53,IF(S53&lt;=R54,"to","to ∞ to"),"to ∞ to"))</f>
        <v/>
      </c>
      <c r="T54" s="190" t="str">
        <f>IF(ittego="","",IF(ittcgo="","",per/(ittego-ittcgo + per*zscore*SQRT(aa*(egall-aa)/egall^3+bb*(cgall-bb)/cgall^3))))</f>
        <v/>
      </c>
      <c r="U54" s="82"/>
      <c r="V54" s="109"/>
      <c r="W54" s="109"/>
    </row>
    <row r="55" spans="1:24" ht="12.75" customHeight="1" x14ac:dyDescent="0.2">
      <c r="A55" s="264"/>
      <c r="B55" s="121" t="s">
        <v>30</v>
      </c>
      <c r="D55" s="121"/>
      <c r="E55" s="110"/>
      <c r="F55" s="51"/>
      <c r="G55" s="52"/>
      <c r="H55" s="53"/>
      <c r="I55" s="54"/>
      <c r="J55" s="55"/>
      <c r="K55" s="56"/>
      <c r="L55" s="57"/>
      <c r="M55" s="52"/>
      <c r="N55" s="58"/>
      <c r="O55" s="54"/>
      <c r="P55" s="55"/>
      <c r="Q55" s="56"/>
      <c r="R55" s="57"/>
      <c r="S55" s="55"/>
      <c r="T55" s="59"/>
      <c r="U55" s="82"/>
      <c r="V55" s="257"/>
      <c r="W55" s="257"/>
    </row>
    <row r="56" spans="1:24" ht="12.75" customHeight="1" x14ac:dyDescent="0.2">
      <c r="A56" s="264"/>
      <c r="B56" s="121"/>
      <c r="C56" s="291" t="s">
        <v>31</v>
      </c>
      <c r="D56" s="291"/>
      <c r="E56" s="112"/>
      <c r="F56" s="126"/>
      <c r="G56" s="182" t="str">
        <f>IF(aa="","",IF(egfollow=0,"",per*aa/egfollow))</f>
        <v/>
      </c>
      <c r="H56" s="61"/>
      <c r="I56" s="46"/>
      <c r="J56" s="184" t="str">
        <f>IF(bb="","",IF(cgfollow=0,"",per*bb/cgfollow))</f>
        <v/>
      </c>
      <c r="K56" s="47"/>
      <c r="L56" s="62"/>
      <c r="M56" s="182" t="str">
        <f>IF(otego="","",IF(otcgo=0,"",IF(otcgo="","",otego/otcgo)))</f>
        <v/>
      </c>
      <c r="N56" s="60"/>
      <c r="O56" s="63"/>
      <c r="P56" s="184" t="str">
        <f>IF(otego="","",IF(otcgo="","",otego-otcgo))</f>
        <v/>
      </c>
      <c r="Q56" s="48"/>
      <c r="R56" s="116"/>
      <c r="S56" s="189" t="str">
        <f>IF(otego="","",IF(otcgo="","",IF(otego-otcgo=0,"",per/(otego-otcgo))))</f>
        <v/>
      </c>
      <c r="T56" s="117"/>
      <c r="U56" s="82"/>
      <c r="V56" s="257"/>
      <c r="W56" s="257"/>
    </row>
    <row r="57" spans="1:24" ht="12.75" customHeight="1" x14ac:dyDescent="0.2">
      <c r="A57" s="264"/>
      <c r="B57" s="124"/>
      <c r="C57" s="91"/>
      <c r="D57" s="125" t="str">
        <f>ci &amp; "% IC"</f>
        <v>95% IC</v>
      </c>
      <c r="E57" s="115"/>
      <c r="F57" s="181" t="str">
        <f>IF(aa="","",IF(egfollow=0,"",per*(2*aa+zscore^2-zscore*SQRT(zscore^2+4*aa*(1-aa/egfollow)))/(2*(egfollow+zscore^2))))</f>
        <v/>
      </c>
      <c r="G57" s="49" t="str">
        <f>IF(F57&lt;&gt;H57,"to","")</f>
        <v/>
      </c>
      <c r="H57" s="183" t="str">
        <f>IF(aa="","",IF(egfollow=0,"",per*(2*aa+zscore^2+zscore*SQRT(zscore^2+4*aa*(1-aa/egfollow)))/(2*(egfollow+zscore^2))))</f>
        <v/>
      </c>
      <c r="I57" s="185" t="str">
        <f>IF(bb="","",IF(cgfollow=0,"",per*(2*bb+zscore^2-zscore*SQRT(zscore^2+4*bb*(1-bb/cgfollow)))/(2*(cgfollow+zscore^2))))</f>
        <v/>
      </c>
      <c r="J57" s="49" t="str">
        <f>IF(I57&lt;&gt;K57,"to","")</f>
        <v/>
      </c>
      <c r="K57" s="186" t="str">
        <f>IF(bb="","",IF(cgfollow=0,"",per*(2*bb+zscore^2+zscore*SQRT(zscore^2+4*bb*(1-bb/cgfollow)))/(2*(cgfollow+zscore^2))))</f>
        <v/>
      </c>
      <c r="L57" s="187" t="str">
        <f>IF(otego="","",IF(otcgo=0,"",IF(otcgo="","",EXP(LN(otego/otcgo) - zscore*SQRT(1/aa+1/bb-1/egfollow-1/cgfollow)))))</f>
        <v/>
      </c>
      <c r="M57" s="49" t="str">
        <f>IF(L57&lt;&gt;N57,"to","")</f>
        <v/>
      </c>
      <c r="N57" s="183" t="str">
        <f>IF(otego="","",IF(otcgo=0,"",IF(otcgo="","",EXP(LN(otego/otcgo) + zscore*SQRT(1/aa+1/bb-1/egfollow-1/cgfollow)))))</f>
        <v/>
      </c>
      <c r="O57" s="185" t="str">
        <f>IF(otego="","",IF(otcgo="","",otego-otcgo - per*zscore*SQRT(aa*(egfollow-aa)/egfollow^3+bb*(cgfollow-bb)/cgfollow^3)))</f>
        <v/>
      </c>
      <c r="P57" s="49" t="str">
        <f>IF(O57&lt;&gt;Q57,"to","")</f>
        <v/>
      </c>
      <c r="Q57" s="186" t="str">
        <f>IF(otego="","",IF(otcgo="","",otego-otcgo + per*zscore*SQRT(aa*(egfollow-aa)/egfollow^3+bb*(cgfollow-bb)/cgfollow^3)))</f>
        <v/>
      </c>
      <c r="R57" s="188" t="str">
        <f>IF(otego="","",IF(otcgo="","",IF(otego-otcgo=0,"",per/(otego-otcgo - per*zscore*SQRT(aa*(egfollow-aa)/egfollow^3+bb*(cgfollow-bb)/cgfollow^3)))))</f>
        <v/>
      </c>
      <c r="S57" s="64" t="str">
        <f>IF(R67=T57,"",IF(T57&lt;=S56,IF(S56&lt;=R57,"to","to ∞ to"),"to ∞ to"))</f>
        <v/>
      </c>
      <c r="T57" s="190" t="str">
        <f>IF(otego="","",IF(otcgo="","",IF(otego-otcgo=0,"",per/(otego-otcgo + per*zscore*SQRT(aa*(egfollow-aa)/egfollow^3+bb*(cgfollow-bb)/cgfollow^3)))))</f>
        <v/>
      </c>
      <c r="U57" s="82"/>
      <c r="V57" s="257"/>
      <c r="W57" s="257"/>
    </row>
    <row r="58" spans="1:24" ht="12.75" customHeight="1" x14ac:dyDescent="0.2">
      <c r="A58" s="264"/>
      <c r="B58" s="123" t="s">
        <v>32</v>
      </c>
      <c r="C58" s="75"/>
      <c r="D58" s="120"/>
      <c r="E58" s="112"/>
      <c r="F58" s="65"/>
      <c r="G58" s="66"/>
      <c r="H58" s="67"/>
      <c r="I58" s="68"/>
      <c r="J58" s="66"/>
      <c r="K58" s="69"/>
      <c r="L58" s="70"/>
      <c r="M58" s="66"/>
      <c r="N58" s="67"/>
      <c r="O58" s="68"/>
      <c r="P58" s="66"/>
      <c r="Q58" s="69"/>
      <c r="R58" s="258"/>
      <c r="S58" s="259"/>
      <c r="T58" s="260"/>
      <c r="U58" s="75"/>
    </row>
    <row r="59" spans="1:24" ht="12.75" customHeight="1" x14ac:dyDescent="0.2">
      <c r="A59" s="264"/>
      <c r="C59" s="291" t="s">
        <v>33</v>
      </c>
      <c r="D59" s="291"/>
      <c r="E59" s="112"/>
      <c r="F59" s="118"/>
      <c r="G59" s="184" t="str">
        <f>IF(emean="","",emean)</f>
        <v/>
      </c>
      <c r="H59" s="71"/>
      <c r="I59" s="119"/>
      <c r="J59" s="184" t="str">
        <f>IF(cmean="","",cmean)</f>
        <v/>
      </c>
      <c r="K59" s="72"/>
      <c r="L59" s="111"/>
      <c r="M59" s="184" t="str">
        <f>IF(cmean&lt;&gt;0,IF(emean/cmean&gt;0,emean/cmean,"N/A"),"")</f>
        <v/>
      </c>
      <c r="N59" s="60"/>
      <c r="O59" s="119"/>
      <c r="P59" s="184" t="str">
        <f>IF(emean="","",IF(cmean="","",emean-cmean))</f>
        <v/>
      </c>
      <c r="Q59" s="73"/>
      <c r="R59" s="261"/>
      <c r="S59" s="262"/>
      <c r="T59" s="263"/>
      <c r="U59" s="75"/>
    </row>
    <row r="60" spans="1:24" ht="12.75" customHeight="1" thickBot="1" x14ac:dyDescent="0.25">
      <c r="A60" s="264"/>
      <c r="B60" s="75"/>
      <c r="C60" s="75"/>
      <c r="D60" s="120" t="str">
        <f>ci &amp; "% IC"</f>
        <v>95% IC</v>
      </c>
      <c r="E60" s="112"/>
      <c r="F60" s="191" t="str">
        <f>IF(AND(ese="",esdev=""),"",IF(emean="","",emean - zscore*IF(ese&gt;0,ese,esdev/SQRT(egfollow))))</f>
        <v/>
      </c>
      <c r="G60" s="49" t="str">
        <f>IF(F60&lt;&gt;H60,"to","")</f>
        <v/>
      </c>
      <c r="H60" s="192" t="str">
        <f>IF(AND(ese="",esdev=""),"",IF(emean="","",emean + zscore*IF(ese&gt;0,ese,esdev/SQRT(egfollow))))</f>
        <v/>
      </c>
      <c r="I60" s="193" t="str">
        <f>IF(AND(cse="",csdev=""),"",IF(cmean="","",cmean-zscore*IF(cse&gt;0,cse,csdev/SQRT(cgfollow))))</f>
        <v/>
      </c>
      <c r="J60" s="49" t="str">
        <f>IF(I60&lt;&gt;K60,"to","")</f>
        <v/>
      </c>
      <c r="K60" s="194" t="str">
        <f>IF(AND(cse="",csdev=""),"",IF(cmean="","",cmean + zscore*IF(cse&gt;0,cse,csdev/SQRT(cgfollow))))</f>
        <v/>
      </c>
      <c r="L60" s="195" t="str">
        <f>IF(OR(AND(ese="",esdev=""),AND(cse="",csdev="")),"",IF(cmean="","",IF(rm="N/A","N/A",MAX(0,rm-(TINV((100-ci)/100,egfollow+cgfollow-2)*rm*SQRT(IF(ese&gt;0,ese,IF(esdev&gt;0,esdev/SQRT(egfollow),))^2/meg^2+IF(cse&gt;0,cse,IF(csdev&gt;0,csdev/SQRT(cgfollow),))^2/mcg^2))))))</f>
        <v/>
      </c>
      <c r="M60" s="49" t="str">
        <f>IF(L60&lt;&gt;N60,"to","")</f>
        <v/>
      </c>
      <c r="N60" s="192" t="str">
        <f>IF(OR(AND(ese="",esdev=""),AND(cse="",csdev="")),"",IF(cmean="","",IF(rm="N/A","N/A",rm +(TINV((100-ci)/100,egfollow+cgfollow-2)*rm*SQRT(IF(ese&gt;0,ese,IF(esdev&gt;0,esdev/SQRT(egfollow),))^2/meg^2 + IF(cse&gt;0,cse,IF(csdev&gt;0,csdev/SQRT(cgfollow),))^2/mcg^2)))))</f>
        <v/>
      </c>
      <c r="O60" s="193" t="str">
        <f>IF(OR(AND(ese="",esdev=""),AND(cse="",csdev="")),"",IF(cmean="","",md -(TINV((100-ci)/100,egfollow+cgfollow-2)*SQRT(IF(ese&gt;0,ese,IF(esdev&gt;0,esdev/SQRT(egfollow),))^2 + IF(cse&gt;0,cse,IF(csdev&gt;0,csdev/SQRT(cgfollow),))^2))))</f>
        <v/>
      </c>
      <c r="P60" s="49" t="str">
        <f>IF(O60&lt;&gt;Q60,"to","")</f>
        <v/>
      </c>
      <c r="Q60" s="194" t="str">
        <f>IF(OR(AND(ese="",esdev=""),AND(cse="",csdev="")),"",IF(cmean="","",md +(TINV((100-ci)/100,egfollow+cgfollow-2)*SQRT(IF(ese&gt;0,ese,IF(esdev&gt;0,esdev/SQRT(egfollow),))^2 + IF(cse&gt;0,cse,IF(csdev&gt;0,csdev/SQRT(cgfollow),))^2))))</f>
        <v/>
      </c>
      <c r="R60" s="261"/>
      <c r="S60" s="262"/>
      <c r="T60" s="263"/>
      <c r="U60" s="75"/>
    </row>
    <row r="61" spans="1:24" ht="12.75" customHeight="1" x14ac:dyDescent="0.2">
      <c r="A61" s="209"/>
      <c r="B61" s="209"/>
      <c r="C61" s="209"/>
      <c r="D61" s="209"/>
      <c r="E61" s="209"/>
      <c r="F61" s="209"/>
      <c r="G61" s="209"/>
      <c r="H61" s="209"/>
      <c r="I61" s="209"/>
      <c r="J61" s="209"/>
      <c r="K61" s="209"/>
      <c r="L61" s="209"/>
      <c r="M61" s="209"/>
      <c r="N61" s="209"/>
      <c r="O61" s="209"/>
      <c r="P61" s="209" t="s">
        <v>67</v>
      </c>
      <c r="Q61" s="294" t="s">
        <v>46</v>
      </c>
      <c r="R61" s="295"/>
      <c r="S61" s="295"/>
      <c r="T61" s="295"/>
      <c r="V61" s="81"/>
      <c r="W61" s="81"/>
      <c r="X61" s="81"/>
    </row>
    <row r="62" spans="1:24" s="81" customFormat="1" ht="12.75" x14ac:dyDescent="0.2"/>
    <row r="63" spans="1:24" s="81" customFormat="1" ht="12.75" x14ac:dyDescent="0.2"/>
    <row r="64" spans="1:24" s="81" customFormat="1" ht="12.75" x14ac:dyDescent="0.2"/>
    <row r="65" spans="22:24" s="81" customFormat="1" ht="12.75" x14ac:dyDescent="0.2"/>
    <row r="66" spans="22:24" s="81" customFormat="1" ht="12.75" x14ac:dyDescent="0.2"/>
    <row r="67" spans="22:24" s="81" customFormat="1" ht="12.75" x14ac:dyDescent="0.2"/>
    <row r="68" spans="22:24" s="81" customFormat="1" x14ac:dyDescent="0.2">
      <c r="V68" s="74"/>
      <c r="W68" s="74"/>
      <c r="X68" s="74"/>
    </row>
    <row r="69" spans="22:24" s="81" customFormat="1" x14ac:dyDescent="0.2">
      <c r="V69" s="74"/>
      <c r="W69" s="74"/>
      <c r="X69" s="74"/>
    </row>
    <row r="70" spans="22:24" s="81" customFormat="1" x14ac:dyDescent="0.2">
      <c r="V70" s="74"/>
      <c r="W70" s="74"/>
      <c r="X70" s="74"/>
    </row>
  </sheetData>
  <sheetProtection password="C5FD" sheet="1" objects="1" scenarios="1"/>
  <protectedRanges>
    <protectedRange sqref="L7:N7" name="Intervalo1"/>
  </protectedRanges>
  <mergeCells count="51">
    <mergeCell ref="A45:A47"/>
    <mergeCell ref="Q61:T61"/>
    <mergeCell ref="G6:J6"/>
    <mergeCell ref="L51:N51"/>
    <mergeCell ref="O51:Q51"/>
    <mergeCell ref="R52:T52"/>
    <mergeCell ref="P20:T20"/>
    <mergeCell ref="D16:G16"/>
    <mergeCell ref="H12:I12"/>
    <mergeCell ref="D17:G17"/>
    <mergeCell ref="J17:M17"/>
    <mergeCell ref="P9:T11"/>
    <mergeCell ref="P12:T15"/>
    <mergeCell ref="J16:M16"/>
    <mergeCell ref="P16:T19"/>
    <mergeCell ref="P21:T23"/>
    <mergeCell ref="V55:W57"/>
    <mergeCell ref="R58:T60"/>
    <mergeCell ref="A49:A60"/>
    <mergeCell ref="F49:K49"/>
    <mergeCell ref="L49:Q49"/>
    <mergeCell ref="R49:T51"/>
    <mergeCell ref="F50:H50"/>
    <mergeCell ref="I50:K50"/>
    <mergeCell ref="L50:N50"/>
    <mergeCell ref="O50:Q50"/>
    <mergeCell ref="F51:H51"/>
    <mergeCell ref="I51:K51"/>
    <mergeCell ref="C53:D53"/>
    <mergeCell ref="C56:D56"/>
    <mergeCell ref="C59:D59"/>
    <mergeCell ref="B4:C4"/>
    <mergeCell ref="J4:K4"/>
    <mergeCell ref="G8:J8"/>
    <mergeCell ref="L4:T4"/>
    <mergeCell ref="P5:T5"/>
    <mergeCell ref="D4:I4"/>
    <mergeCell ref="L7:N7"/>
    <mergeCell ref="P42:T44"/>
    <mergeCell ref="A5:A15"/>
    <mergeCell ref="D32:F32"/>
    <mergeCell ref="D39:F39"/>
    <mergeCell ref="A32:A44"/>
    <mergeCell ref="A16:A31"/>
    <mergeCell ref="K24:N24"/>
    <mergeCell ref="K25:N25"/>
    <mergeCell ref="D40:F41"/>
    <mergeCell ref="D33:F34"/>
    <mergeCell ref="P6:T7"/>
    <mergeCell ref="P8:T8"/>
    <mergeCell ref="K12:N12"/>
  </mergeCells>
  <phoneticPr fontId="24" type="noConversion"/>
  <dataValidations xWindow="1111" yWindow="231" count="26">
    <dataValidation type="whole" allowBlank="1" showInputMessage="1" showErrorMessage="1" errorTitle="Invalid entry" error="Value must be a positive whole number and not greater than the total participant population" promptTitle="Exposure Group (EG)" prompt="Enter the number who were allocated to the exposure group, whether or not they received it or completed follow-up." sqref="H19">
      <formula1>0</formula1>
      <formula2>H12</formula2>
    </dataValidation>
    <dataValidation type="whole" allowBlank="1" showInputMessage="1" showErrorMessage="1" errorTitle="Invalid entry" error="Value must be a positive whole number and not greater than the total participant population" promptTitle="Comparison Group (CG)" prompt="Enter the number who were allocated to the comparison group, whether or not they received it or completed follow-up." sqref="I19">
      <formula1>0</formula1>
      <formula2>H12</formula2>
    </dataValidation>
    <dataValidation type="whole" allowBlank="1" showInputMessage="1" showErrorMessage="1" errorTitle="Invalid entry" error="Value must be a non-negative whole number and can't be greater than the total EG participants" promptTitle="Dropped pre-intervention" prompt="Enter here the number allocated to the exposure group who did not initiate the exposure group intervention._x000a_" sqref="H22">
      <formula1>0</formula1>
      <formula2>H19</formula2>
    </dataValidation>
    <dataValidation type="whole" allowBlank="1" showInputMessage="1" showErrorMessage="1" errorTitle="Invalid entry" error="Value must be a non-negative whole number and can't be greater than the total CG participants" promptTitle="Dropped pre-intervention" prompt="Enter here the number allocated to the comparison group who did not initiate the comparison group intervention." sqref="I22">
      <formula1>0</formula1>
      <formula2>I19</formula2>
    </dataValidation>
    <dataValidation type="whole" operator="greaterThan" allowBlank="1" showInputMessage="1" showErrorMessage="1" errorTitle="Invalid entry" error="Value must be a non-negative whole number and can't be greater than the total EG participants" promptTitle="Completed follow-up/intervention" prompt="Depending on data provided, enter number of persons completing intervention ('on-treatment' analyses) OR for completed follow-up analyses enter either persons OR person-time. If person-time given set 'Report results per' (below) to 1." sqref="H25">
      <formula1>0</formula1>
    </dataValidation>
    <dataValidation type="whole" operator="greaterThan" allowBlank="1" showInputMessage="1" showErrorMessage="1" errorTitle="Invalid entry" error="Value must be a non-negative whole number and can't be greater than the total CG participants" promptTitle="Completed follow-up/intervention" prompt="Depending on data provided, enter number of persons completing intervention ('on-treatment' analyses) OR for completed follow-up analyses enter either persons OR person-time. If person-time given set 'Report results per' (below) to 1." sqref="I25">
      <formula1>0</formula1>
    </dataValidation>
    <dataValidation type="whole" allowBlank="1" showInputMessage="1" showErrorMessage="1" errorTitle="Invalid entry" error="Value must be a non-negative whole number and can't be greater than the total EG participants" promptTitle="Lost during/post-intervention" prompt="Enter here those who were allocated to exposure intervention, did receive some/all of it, but were lost to follow-up." sqref="H28">
      <formula1>0</formula1>
      <formula2>H19</formula2>
    </dataValidation>
    <dataValidation type="whole" allowBlank="1" showInputMessage="1" showErrorMessage="1" errorTitle="Invalid entry" error="Value must be a non-negative whole number and can't be greater than the total CG participants" promptTitle="Lost during/post-intervention" prompt="Enter here those who were allocated to comparison intervention, did receive some/all of it, but were lost to follow-up" sqref="I28">
      <formula1>0</formula1>
      <formula2>I19</formula2>
    </dataValidation>
    <dataValidation allowBlank="1" showInputMessage="1" showErrorMessage="1" promptTitle="Which outcome" prompt="State the categorical outcome being analysed here." sqref="D33:F34"/>
    <dataValidation allowBlank="1" showInputMessage="1" showErrorMessage="1" promptTitle="Which outcome" prompt="State the numerical outcome being analysed here." sqref="D40:F41"/>
    <dataValidation type="whole" allowBlank="1" showInputMessage="1" showErrorMessage="1" errorTitle="Invalid entry" error="Value must be a non-negative whole number and can't be greater than the number of EG participants who completed follow-up" promptTitle="Participants with outcomes" prompt="Enter the number of participants in the exposed group who have the outcome of interest._x000a_ _x000a_It cannot be greater than the number completed follow-up." sqref="H35">
      <formula1>0</formula1>
      <formula2>egfollow</formula2>
    </dataValidation>
    <dataValidation type="whole" allowBlank="1" showInputMessage="1" showErrorMessage="1" errorTitle="Invalid entry" error="Value must be a non-negative whole number and can't be greater than the number of CG participants who completed follow-up" promptTitle="Participants with outcomes" prompt="Enter the number of participants in the comparison group who have the outcome of interest. _x000a__x000a_It cannot be greater than the number completed follow-up." sqref="I35">
      <formula1>0</formula1>
      <formula2>cgfollow</formula2>
    </dataValidation>
    <dataValidation type="decimal" allowBlank="1" showInputMessage="1" showErrorMessage="1" errorTitle="Invalid entry" error="Must be a number" promptTitle="Mean" prompt="Enter the mean of the outcome measure for the exposure group." sqref="H40">
      <formula1>-500000</formula1>
      <formula2>500000</formula2>
    </dataValidation>
    <dataValidation type="decimal" allowBlank="1" showInputMessage="1" showErrorMessage="1" errorTitle="Invalid entry" error="Must be a number" promptTitle="Standard deviation" prompt="Enter either standard deviation (SD) here, or standard error (SE) in the line below." sqref="H41:I41">
      <formula1>-500000</formula1>
      <formula2>500000</formula2>
    </dataValidation>
    <dataValidation type="decimal" allowBlank="1" showInputMessage="1" showErrorMessage="1" errorTitle="Invalid entry" error="Must be a number" promptTitle="Mean" prompt="Enter the mean of the outcome measure for the comparison group." sqref="I40">
      <formula1>-500000</formula1>
      <formula2>500000</formula2>
    </dataValidation>
    <dataValidation type="decimal" allowBlank="1" showInputMessage="1" showErrorMessage="1" errorTitle="Invalid entry" error="Must be a number" promptTitle="Standard error" prompt="Enter either standard error (SE)  here, or standard deviation (SD) in the line above." sqref="H42:I42">
      <formula1>-500000</formula1>
      <formula2>500000</formula2>
    </dataValidation>
    <dataValidation allowBlank="1" showInputMessage="1" showErrorMessage="1" promptTitle="Report occurences per..." prompt="In GATE EGO, CGO and EGO-CGO are presented per 100 persons as the default setting.  If EGO-CGO is &lt;1, it is recommended that you change the default (per persons) setting to 1000, 10000 etc  to make EGO-CGO &gt;1" sqref="H46"/>
    <dataValidation type="whole" operator="greaterThan" allowBlank="1" showInputMessage="1" showErrorMessage="1" errorTitle="Invalid entry" error="Value must be a whole number greater than 20" promptTitle="Participant population" prompt="Enter total number of participants enrolled in the study." sqref="H12:I12">
      <formula1>20</formula1>
    </dataValidation>
    <dataValidation allowBlank="1" showInputMessage="1" showErrorMessage="1" promptTitle="Assess by?" prompt="Who assessed this research report?  Enter initials or own self-identifier." sqref="D4:E4"/>
    <dataValidation allowBlank="1" showInputMessage="1" showErrorMessage="1" promptTitle="Publication details" prompt="Enter abbreviated publication details of study: main author, journal &amp; year of publication. _x000a_Enter full citation on Page 1 under &quot;Evidence Selected&quot;" sqref="L4:T4"/>
    <dataValidation type="list" showInputMessage="1" showErrorMessage="1" sqref="G48">
      <formula1>"90,95,99"</formula1>
    </dataValidation>
    <dataValidation allowBlank="1" showInputMessage="1" showErrorMessage="1" promptTitle="Exposure" prompt="Enter here brief description of exposure intervention (e.g. penicillin, surgery)" sqref="D17:G17"/>
    <dataValidation allowBlank="1" showInputMessage="1" showErrorMessage="1" promptTitle="Comparison" prompt="Enter here brief description of comparison intervention (e.g. placebo tablet, physiotherapy)" sqref="J17:M17"/>
    <dataValidation allowBlank="1" showInputMessage="1" showErrorMessage="1" promptTitle="Participant subgroup" prompt="Enter here brief description of the Participant group, if participants have been stratified into different groups prior to allocation to E and C (e.g. high or low risk of study outcome)" sqref="K12"/>
    <dataValidation allowBlank="1" showInputMessage="1" showErrorMessage="1" promptTitle="Enter follow-up type" prompt="Depends on what's reported:_x000d_persons 'on-treatment' (completed treatment), or_x000d_persons completed follow-up (but not necessarily treatment), or_x000d_person-time completed follow-up_x000d_('% lost to f/up' (green cells below) will be incorrect if person-year data" sqref="K25:N25"/>
    <dataValidation allowBlank="1" showInputMessage="1" showErrorMessage="1" promptTitle="Percentage lost to follow up" prompt="these percentages will be incorrect if person-year data are entered into the center cells in the circle" sqref="H30 I30"/>
  </dataValidations>
  <hyperlinks>
    <hyperlink ref="Q61" r:id="rId1"/>
  </hyperlinks>
  <pageMargins left="0.70866141732283472" right="0.70866141732283472" top="0.74803149606299213" bottom="0.74803149606299213" header="0.31496062992125984" footer="0.31496062992125984"/>
  <pageSetup scale="72" orientation="portrait" r:id="rId2"/>
  <headerFooter>
    <oddFooter xml:space="preserve">&amp;L&amp;8&amp;F, &amp;A
&amp;D&amp;R&amp;8
Downloadable from  www.epiq.co.nz
Copyright © 2004 Rod Jackson, University of Auckland&amp;11 </oddFooter>
  </headerFooter>
  <drawing r:id="rId3"/>
  <legacy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24</vt:i4>
      </vt:variant>
    </vt:vector>
  </HeadingPairs>
  <TitlesOfParts>
    <vt:vector size="25" baseType="lpstr">
      <vt:lpstr>Analysis 1</vt:lpstr>
      <vt:lpstr>'Analysis 1'!aa</vt:lpstr>
      <vt:lpstr>'Analysis 1'!Area_de_impressao</vt:lpstr>
      <vt:lpstr>'Analysis 1'!bb</vt:lpstr>
      <vt:lpstr>'Analysis 1'!cgall</vt:lpstr>
      <vt:lpstr>'Analysis 1'!cgfollow</vt:lpstr>
      <vt:lpstr>'Analysis 1'!ci</vt:lpstr>
      <vt:lpstr>'Analysis 1'!cmean</vt:lpstr>
      <vt:lpstr>'Analysis 1'!csdev</vt:lpstr>
      <vt:lpstr>'Analysis 1'!cse</vt:lpstr>
      <vt:lpstr>'Analysis 1'!egall</vt:lpstr>
      <vt:lpstr>'Analysis 1'!egfollow</vt:lpstr>
      <vt:lpstr>'Analysis 1'!emean</vt:lpstr>
      <vt:lpstr>'Analysis 1'!esdev</vt:lpstr>
      <vt:lpstr>'Analysis 1'!ese</vt:lpstr>
      <vt:lpstr>'Analysis 1'!ittcgo</vt:lpstr>
      <vt:lpstr>'Analysis 1'!ittego</vt:lpstr>
      <vt:lpstr>'Analysis 1'!mcg</vt:lpstr>
      <vt:lpstr>'Analysis 1'!md</vt:lpstr>
      <vt:lpstr>'Analysis 1'!meg</vt:lpstr>
      <vt:lpstr>'Analysis 1'!otcgo</vt:lpstr>
      <vt:lpstr>'Analysis 1'!otego</vt:lpstr>
      <vt:lpstr>'Analysis 1'!per</vt:lpstr>
      <vt:lpstr>'Analysis 1'!rm</vt:lpstr>
      <vt:lpstr>'Analysis 1'!zscore</vt:lpstr>
    </vt:vector>
  </TitlesOfParts>
  <Company>The University of Auckland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Debra E Warren</dc:creator>
  <cp:lastModifiedBy>QPS Assessoria</cp:lastModifiedBy>
  <cp:lastPrinted>2012-01-31T21:44:22Z</cp:lastPrinted>
  <dcterms:created xsi:type="dcterms:W3CDTF">2011-09-25T22:43:16Z</dcterms:created>
  <dcterms:modified xsi:type="dcterms:W3CDTF">2014-05-18T11:37:00Z</dcterms:modified>
</cp:coreProperties>
</file>